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60" windowHeight="7755" activeTab="4"/>
  </bookViews>
  <sheets>
    <sheet name="serach&amp;IF" sheetId="1" r:id="rId1"/>
    <sheet name="Matrix" sheetId="2" r:id="rId2"/>
    <sheet name="کتاب" sheetId="10" r:id="rId3"/>
    <sheet name="غلظت زمان" sheetId="11" r:id="rId4"/>
    <sheet name="جدول حقوق ودستمزد" sheetId="8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0" l="1"/>
  <c r="D5" i="10" s="1"/>
  <c r="D3" i="10"/>
  <c r="D2" i="10"/>
  <c r="R25" i="8" l="1"/>
  <c r="M25" i="8"/>
  <c r="L25" i="8"/>
  <c r="K25" i="8"/>
  <c r="J25" i="8"/>
  <c r="I25" i="8"/>
  <c r="H25" i="8"/>
  <c r="F25" i="8"/>
  <c r="E25" i="8"/>
  <c r="D25" i="8"/>
  <c r="C25" i="8"/>
  <c r="B25" i="8"/>
  <c r="R24" i="8"/>
  <c r="M24" i="8"/>
  <c r="L24" i="8"/>
  <c r="K24" i="8"/>
  <c r="J24" i="8"/>
  <c r="I24" i="8"/>
  <c r="H24" i="8"/>
  <c r="G24" i="8"/>
  <c r="P24" i="8" s="1"/>
  <c r="F24" i="8"/>
  <c r="N24" i="8" s="1"/>
  <c r="Q24" i="8" s="1"/>
  <c r="E24" i="8"/>
  <c r="D24" i="8"/>
  <c r="C24" i="8"/>
  <c r="B24" i="8"/>
  <c r="R23" i="8"/>
  <c r="M23" i="8"/>
  <c r="L23" i="8"/>
  <c r="K23" i="8"/>
  <c r="J23" i="8"/>
  <c r="I23" i="8"/>
  <c r="H23" i="8"/>
  <c r="F23" i="8"/>
  <c r="N23" i="8" s="1"/>
  <c r="Q23" i="8" s="1"/>
  <c r="E23" i="8"/>
  <c r="G23" i="8" s="1"/>
  <c r="D23" i="8"/>
  <c r="C23" i="8"/>
  <c r="B23" i="8"/>
  <c r="R22" i="8"/>
  <c r="M22" i="8"/>
  <c r="L22" i="8"/>
  <c r="K22" i="8"/>
  <c r="J22" i="8"/>
  <c r="I22" i="8"/>
  <c r="H22" i="8"/>
  <c r="F22" i="8"/>
  <c r="E22" i="8"/>
  <c r="D22" i="8"/>
  <c r="C22" i="8"/>
  <c r="B22" i="8"/>
  <c r="R21" i="8"/>
  <c r="M21" i="8"/>
  <c r="L21" i="8"/>
  <c r="K21" i="8"/>
  <c r="J21" i="8"/>
  <c r="I21" i="8"/>
  <c r="H21" i="8"/>
  <c r="F21" i="8"/>
  <c r="E21" i="8"/>
  <c r="D21" i="8"/>
  <c r="C21" i="8"/>
  <c r="B21" i="8"/>
  <c r="R20" i="8"/>
  <c r="M20" i="8"/>
  <c r="L20" i="8"/>
  <c r="K20" i="8"/>
  <c r="J20" i="8"/>
  <c r="I20" i="8"/>
  <c r="H20" i="8"/>
  <c r="G20" i="8"/>
  <c r="O20" i="8" s="1"/>
  <c r="F20" i="8"/>
  <c r="P20" i="8" s="1"/>
  <c r="E20" i="8"/>
  <c r="D20" i="8"/>
  <c r="C20" i="8"/>
  <c r="B20" i="8"/>
  <c r="R19" i="8"/>
  <c r="M19" i="8"/>
  <c r="L19" i="8"/>
  <c r="K19" i="8"/>
  <c r="J19" i="8"/>
  <c r="I19" i="8"/>
  <c r="H19" i="8"/>
  <c r="F19" i="8"/>
  <c r="E19" i="8"/>
  <c r="D19" i="8"/>
  <c r="C19" i="8"/>
  <c r="B19" i="8"/>
  <c r="R18" i="8"/>
  <c r="M18" i="8"/>
  <c r="L18" i="8"/>
  <c r="K18" i="8"/>
  <c r="J18" i="8"/>
  <c r="I18" i="8"/>
  <c r="H18" i="8"/>
  <c r="F18" i="8"/>
  <c r="E18" i="8"/>
  <c r="D18" i="8"/>
  <c r="C18" i="8"/>
  <c r="B18" i="8"/>
  <c r="R17" i="8"/>
  <c r="M17" i="8"/>
  <c r="L17" i="8"/>
  <c r="K17" i="8"/>
  <c r="J17" i="8"/>
  <c r="I17" i="8"/>
  <c r="H17" i="8"/>
  <c r="F17" i="8"/>
  <c r="E17" i="8"/>
  <c r="D17" i="8"/>
  <c r="C17" i="8"/>
  <c r="B17" i="8"/>
  <c r="R16" i="8"/>
  <c r="M16" i="8"/>
  <c r="L16" i="8"/>
  <c r="K16" i="8"/>
  <c r="J16" i="8"/>
  <c r="I16" i="8"/>
  <c r="H16" i="8"/>
  <c r="G16" i="8"/>
  <c r="O16" i="8" s="1"/>
  <c r="F16" i="8"/>
  <c r="P16" i="8" s="1"/>
  <c r="E16" i="8"/>
  <c r="D16" i="8"/>
  <c r="C16" i="8"/>
  <c r="B16" i="8"/>
  <c r="R15" i="8"/>
  <c r="M15" i="8"/>
  <c r="L15" i="8"/>
  <c r="K15" i="8"/>
  <c r="J15" i="8"/>
  <c r="I15" i="8"/>
  <c r="H15" i="8"/>
  <c r="F15" i="8"/>
  <c r="E15" i="8"/>
  <c r="D15" i="8"/>
  <c r="C15" i="8"/>
  <c r="B15" i="8"/>
  <c r="R14" i="8"/>
  <c r="M14" i="8"/>
  <c r="L14" i="8"/>
  <c r="K14" i="8"/>
  <c r="J14" i="8"/>
  <c r="I14" i="8"/>
  <c r="H14" i="8"/>
  <c r="F14" i="8"/>
  <c r="E14" i="8"/>
  <c r="D14" i="8"/>
  <c r="C14" i="8"/>
  <c r="B14" i="8"/>
  <c r="R13" i="8"/>
  <c r="M13" i="8"/>
  <c r="L13" i="8"/>
  <c r="K13" i="8"/>
  <c r="J13" i="8"/>
  <c r="I13" i="8"/>
  <c r="H13" i="8"/>
  <c r="F13" i="8"/>
  <c r="E13" i="8"/>
  <c r="D13" i="8"/>
  <c r="C13" i="8"/>
  <c r="B13" i="8"/>
  <c r="R12" i="8"/>
  <c r="M12" i="8"/>
  <c r="L12" i="8"/>
  <c r="K12" i="8"/>
  <c r="J12" i="8"/>
  <c r="I12" i="8"/>
  <c r="H12" i="8"/>
  <c r="G12" i="8"/>
  <c r="O12" i="8" s="1"/>
  <c r="F12" i="8"/>
  <c r="P12" i="8" s="1"/>
  <c r="E12" i="8"/>
  <c r="D12" i="8"/>
  <c r="C12" i="8"/>
  <c r="B12" i="8"/>
  <c r="R11" i="8"/>
  <c r="M11" i="8"/>
  <c r="L11" i="8"/>
  <c r="K11" i="8"/>
  <c r="J11" i="8"/>
  <c r="I11" i="8"/>
  <c r="H11" i="8"/>
  <c r="F11" i="8"/>
  <c r="E11" i="8"/>
  <c r="D11" i="8"/>
  <c r="C11" i="8"/>
  <c r="B11" i="8"/>
  <c r="R10" i="8"/>
  <c r="M10" i="8"/>
  <c r="L10" i="8"/>
  <c r="K10" i="8"/>
  <c r="J10" i="8"/>
  <c r="I10" i="8"/>
  <c r="H10" i="8"/>
  <c r="F10" i="8"/>
  <c r="E10" i="8"/>
  <c r="D10" i="8"/>
  <c r="C10" i="8"/>
  <c r="B10" i="8"/>
  <c r="R9" i="8"/>
  <c r="M9" i="8"/>
  <c r="L9" i="8"/>
  <c r="K9" i="8"/>
  <c r="J9" i="8"/>
  <c r="I9" i="8"/>
  <c r="H9" i="8"/>
  <c r="F9" i="8"/>
  <c r="E9" i="8"/>
  <c r="D9" i="8"/>
  <c r="C9" i="8"/>
  <c r="B9" i="8"/>
  <c r="R8" i="8"/>
  <c r="M8" i="8"/>
  <c r="L8" i="8"/>
  <c r="K8" i="8"/>
  <c r="J8" i="8"/>
  <c r="I8" i="8"/>
  <c r="H8" i="8"/>
  <c r="G8" i="8"/>
  <c r="O8" i="8" s="1"/>
  <c r="F8" i="8"/>
  <c r="P8" i="8" s="1"/>
  <c r="E8" i="8"/>
  <c r="D8" i="8"/>
  <c r="C8" i="8"/>
  <c r="B8" i="8"/>
  <c r="R7" i="8"/>
  <c r="M7" i="8"/>
  <c r="L7" i="8"/>
  <c r="K7" i="8"/>
  <c r="J7" i="8"/>
  <c r="I7" i="8"/>
  <c r="H7" i="8"/>
  <c r="F7" i="8"/>
  <c r="E7" i="8"/>
  <c r="D7" i="8"/>
  <c r="C7" i="8"/>
  <c r="B7" i="8"/>
  <c r="R6" i="8"/>
  <c r="R26" i="8" s="1"/>
  <c r="M6" i="8"/>
  <c r="M26" i="8" s="1"/>
  <c r="L6" i="8"/>
  <c r="L26" i="8" s="1"/>
  <c r="K6" i="8"/>
  <c r="K26" i="8" s="1"/>
  <c r="J6" i="8"/>
  <c r="J26" i="8" s="1"/>
  <c r="I6" i="8"/>
  <c r="I26" i="8" s="1"/>
  <c r="H6" i="8"/>
  <c r="H26" i="8" s="1"/>
  <c r="F6" i="8"/>
  <c r="F26" i="8" s="1"/>
  <c r="E6" i="8"/>
  <c r="D6" i="8"/>
  <c r="C6" i="8"/>
  <c r="B6" i="8"/>
  <c r="J1" i="8"/>
  <c r="T20" i="8" l="1"/>
  <c r="S20" i="8"/>
  <c r="T8" i="8"/>
  <c r="S8" i="8"/>
  <c r="O25" i="8"/>
  <c r="T12" i="8"/>
  <c r="S12" i="8"/>
  <c r="O9" i="8"/>
  <c r="V12" i="8"/>
  <c r="T16" i="8"/>
  <c r="S16" i="8"/>
  <c r="P23" i="8"/>
  <c r="O23" i="8"/>
  <c r="G6" i="8"/>
  <c r="P9" i="8"/>
  <c r="G10" i="8"/>
  <c r="N10" i="8" s="1"/>
  <c r="Q10" i="8" s="1"/>
  <c r="G14" i="8"/>
  <c r="O14" i="8" s="1"/>
  <c r="G18" i="8"/>
  <c r="N18" i="8" s="1"/>
  <c r="Q18" i="8" s="1"/>
  <c r="P21" i="8"/>
  <c r="G22" i="8"/>
  <c r="O22" i="8" s="1"/>
  <c r="N9" i="8"/>
  <c r="Q9" i="8" s="1"/>
  <c r="N13" i="8"/>
  <c r="Q13" i="8" s="1"/>
  <c r="O24" i="8"/>
  <c r="N25" i="8"/>
  <c r="Q25" i="8" s="1"/>
  <c r="P6" i="8"/>
  <c r="G7" i="8"/>
  <c r="P7" i="8" s="1"/>
  <c r="N8" i="8"/>
  <c r="Q8" i="8" s="1"/>
  <c r="G11" i="8"/>
  <c r="P11" i="8" s="1"/>
  <c r="N12" i="8"/>
  <c r="Q12" i="8" s="1"/>
  <c r="U12" i="8" s="1"/>
  <c r="G15" i="8"/>
  <c r="P15" i="8" s="1"/>
  <c r="N16" i="8"/>
  <c r="Q16" i="8" s="1"/>
  <c r="U16" i="8" s="1"/>
  <c r="V16" i="8" s="1"/>
  <c r="G19" i="8"/>
  <c r="P19" i="8" s="1"/>
  <c r="N20" i="8"/>
  <c r="Q20" i="8" s="1"/>
  <c r="U20" i="8" s="1"/>
  <c r="V20" i="8" s="1"/>
  <c r="P22" i="8"/>
  <c r="G9" i="8"/>
  <c r="G13" i="8"/>
  <c r="P13" i="8" s="1"/>
  <c r="G17" i="8"/>
  <c r="P17" i="8" s="1"/>
  <c r="G21" i="8"/>
  <c r="O21" i="8" s="1"/>
  <c r="G25" i="8"/>
  <c r="P25" i="8" s="1"/>
  <c r="T22" i="8" l="1"/>
  <c r="S22" i="8"/>
  <c r="S21" i="8"/>
  <c r="T21" i="8"/>
  <c r="T14" i="8"/>
  <c r="S14" i="8"/>
  <c r="O15" i="8"/>
  <c r="G26" i="8"/>
  <c r="N17" i="8"/>
  <c r="Q17" i="8" s="1"/>
  <c r="N14" i="8"/>
  <c r="Q14" i="8" s="1"/>
  <c r="U14" i="8" s="1"/>
  <c r="S25" i="8"/>
  <c r="T25" i="8"/>
  <c r="O17" i="8"/>
  <c r="U25" i="8"/>
  <c r="V25" i="8" s="1"/>
  <c r="S9" i="8"/>
  <c r="T9" i="8"/>
  <c r="U9" i="8" s="1"/>
  <c r="V9" i="8" s="1"/>
  <c r="P14" i="8"/>
  <c r="U8" i="8"/>
  <c r="V8" i="8" s="1"/>
  <c r="T24" i="8"/>
  <c r="U24" i="8" s="1"/>
  <c r="V24" i="8" s="1"/>
  <c r="S24" i="8"/>
  <c r="N19" i="8"/>
  <c r="Q19" i="8" s="1"/>
  <c r="N15" i="8"/>
  <c r="Q15" i="8" s="1"/>
  <c r="N11" i="8"/>
  <c r="Q11" i="8" s="1"/>
  <c r="N7" i="8"/>
  <c r="Q7" i="8" s="1"/>
  <c r="O19" i="8"/>
  <c r="O13" i="8"/>
  <c r="O11" i="8"/>
  <c r="N22" i="8"/>
  <c r="Q22" i="8" s="1"/>
  <c r="U22" i="8" s="1"/>
  <c r="V22" i="8" s="1"/>
  <c r="V23" i="8"/>
  <c r="P10" i="8"/>
  <c r="N6" i="8"/>
  <c r="P18" i="8"/>
  <c r="N21" i="8"/>
  <c r="Q21" i="8" s="1"/>
  <c r="U21" i="8" s="1"/>
  <c r="V21" i="8" s="1"/>
  <c r="O18" i="8"/>
  <c r="O10" i="8"/>
  <c r="O6" i="8"/>
  <c r="T23" i="8"/>
  <c r="U23" i="8" s="1"/>
  <c r="S23" i="8"/>
  <c r="O7" i="8"/>
  <c r="T18" i="8" l="1"/>
  <c r="U18" i="8" s="1"/>
  <c r="V18" i="8" s="1"/>
  <c r="S18" i="8"/>
  <c r="T6" i="8"/>
  <c r="O26" i="8"/>
  <c r="S6" i="8"/>
  <c r="T19" i="8"/>
  <c r="U19" i="8" s="1"/>
  <c r="V19" i="8" s="1"/>
  <c r="S19" i="8"/>
  <c r="V14" i="8"/>
  <c r="S15" i="8"/>
  <c r="T15" i="8"/>
  <c r="S17" i="8"/>
  <c r="T17" i="8"/>
  <c r="T10" i="8"/>
  <c r="U10" i="8" s="1"/>
  <c r="V10" i="8" s="1"/>
  <c r="S10" i="8"/>
  <c r="N26" i="8"/>
  <c r="Q6" i="8"/>
  <c r="T11" i="8"/>
  <c r="S11" i="8"/>
  <c r="U11" i="8"/>
  <c r="V11" i="8" s="1"/>
  <c r="P26" i="8"/>
  <c r="S7" i="8"/>
  <c r="T7" i="8"/>
  <c r="U7" i="8" s="1"/>
  <c r="V7" i="8" s="1"/>
  <c r="S13" i="8"/>
  <c r="T13" i="8"/>
  <c r="U13" i="8" s="1"/>
  <c r="V13" i="8" s="1"/>
  <c r="U15" i="8"/>
  <c r="V15" i="8" s="1"/>
  <c r="U17" i="8"/>
  <c r="V17" i="8" s="1"/>
  <c r="Q26" i="8" l="1"/>
  <c r="U6" i="8"/>
  <c r="T26" i="8"/>
  <c r="S26" i="8"/>
  <c r="U26" i="8" l="1"/>
  <c r="V6" i="8"/>
  <c r="V26" i="8" s="1"/>
  <c r="G12" i="2" l="1" a="1"/>
  <c r="G12" i="2"/>
  <c r="H12" i="2"/>
  <c r="I12" i="2"/>
  <c r="G13" i="2"/>
  <c r="H13" i="2"/>
  <c r="I13" i="2"/>
  <c r="G14" i="2"/>
  <c r="H14" i="2"/>
  <c r="I14" i="2"/>
  <c r="K3" i="2" a="1"/>
  <c r="K3" i="2"/>
  <c r="L3" i="2"/>
  <c r="M3" i="2"/>
  <c r="N3" i="2"/>
  <c r="K4" i="2"/>
  <c r="L4" i="2"/>
  <c r="M4" i="2"/>
  <c r="N4" i="2"/>
  <c r="K5" i="2"/>
  <c r="L5" i="2"/>
  <c r="M5" i="2"/>
  <c r="N5" i="2"/>
  <c r="K6" i="2"/>
  <c r="L6" i="2"/>
  <c r="M6" i="2"/>
  <c r="N6" i="2"/>
  <c r="F3" i="2" a="1"/>
  <c r="H3" i="2" s="1"/>
  <c r="B7" i="2"/>
  <c r="I14" i="1"/>
  <c r="I9" i="1"/>
  <c r="F3" i="2" l="1"/>
  <c r="I6" i="2"/>
  <c r="G6" i="2"/>
  <c r="I5" i="2"/>
  <c r="G5" i="2"/>
  <c r="I4" i="2"/>
  <c r="G4" i="2"/>
  <c r="I3" i="2"/>
  <c r="G3" i="2"/>
  <c r="H6" i="2"/>
  <c r="F6" i="2"/>
  <c r="H5" i="2"/>
  <c r="F5" i="2"/>
  <c r="H4" i="2"/>
  <c r="F4" i="2"/>
</calcChain>
</file>

<file path=xl/comments1.xml><?xml version="1.0" encoding="utf-8"?>
<comments xmlns="http://schemas.openxmlformats.org/spreadsheetml/2006/main">
  <authors>
    <author>pasargad</author>
  </authors>
  <commentList>
    <comment ref="N4" authorId="0" shapeId="0">
      <text>
        <r>
          <rPr>
            <b/>
            <i/>
            <sz val="10"/>
            <color indexed="10"/>
            <rFont val="Myriad Web Pro Condensed"/>
            <family val="2"/>
          </rPr>
          <t xml:space="preserve">     نکته : حق  ماموریت   مشمول درآمد مالیات نمی باشد</t>
        </r>
        <r>
          <rPr>
            <b/>
            <i/>
            <sz val="10"/>
            <color indexed="10"/>
            <rFont val="Calibri"/>
            <family val="2"/>
            <scheme val="minor"/>
          </rPr>
          <t xml:space="preserve">     </t>
        </r>
      </text>
    </comment>
    <comment ref="O4" authorId="0" shapeId="0">
      <text>
        <r>
          <rPr>
            <b/>
            <sz val="10"/>
            <color indexed="12"/>
            <rFont val="Calibri"/>
            <family val="2"/>
            <scheme val="minor"/>
          </rPr>
          <t>نکته : حق اولاد وحق ماموریت  و حق بن و خوار بارمشمول درآمد بیمه نمی باشد</t>
        </r>
        <r>
          <rPr>
            <sz val="8"/>
            <color indexed="81"/>
            <rFont val="Calibri"/>
            <family val="2"/>
            <scheme val="minor"/>
          </rPr>
          <t xml:space="preserve">
</t>
        </r>
      </text>
    </comment>
    <comment ref="L5" authorId="0" shapeId="0">
      <text>
        <r>
          <rPr>
            <b/>
            <sz val="8"/>
            <color indexed="81"/>
            <rFont val="Tahoma"/>
            <family val="2"/>
          </rPr>
          <t>حق ماموریت از پرداخت مالیات معاف می باشد</t>
        </r>
      </text>
    </comment>
    <comment ref="S5" authorId="0" shapeId="0">
      <text>
        <r>
          <rPr>
            <sz val="8"/>
            <color indexed="81"/>
            <rFont val="Tahoma"/>
            <family val="2"/>
          </rPr>
          <t xml:space="preserve">(بیمه 23 % مشمول بیمه )
 حق  بن و خوار بارحق اولاد وحق ماموریت مشمول درآمد بیمه نمی باشد
</t>
        </r>
      </text>
    </comment>
    <comment ref="T5" authorId="0" shapeId="0">
      <text>
        <r>
          <rPr>
            <sz val="8"/>
            <color indexed="81"/>
            <rFont val="Tahoma"/>
            <family val="2"/>
          </rPr>
          <t xml:space="preserve">(بیمه 7%  --  مشمول بیمه  حق اولاد و حق بن وخوار بارو حق ماموریت مشمول درآمد بیمه نمی باشد
</t>
        </r>
      </text>
    </comment>
  </commentList>
</comments>
</file>

<file path=xl/sharedStrings.xml><?xml version="1.0" encoding="utf-8"?>
<sst xmlns="http://schemas.openxmlformats.org/spreadsheetml/2006/main" count="81" uniqueCount="67">
  <si>
    <t>نام</t>
  </si>
  <si>
    <t>ساعات کارکرد</t>
  </si>
  <si>
    <t>حقوق هر ساعت کارکرد</t>
  </si>
  <si>
    <t>حق اولاد</t>
  </si>
  <si>
    <t>رضا</t>
  </si>
  <si>
    <t>محمد</t>
  </si>
  <si>
    <t>سعید</t>
  </si>
  <si>
    <t>سینا</t>
  </si>
  <si>
    <t>حقوق</t>
  </si>
  <si>
    <t>دترمینان</t>
  </si>
  <si>
    <t>ماتریس معکوس</t>
  </si>
  <si>
    <t>ماتریس حاصلضرب</t>
  </si>
  <si>
    <t>ماتریس یکانی</t>
  </si>
  <si>
    <t>Time(hr)</t>
  </si>
  <si>
    <t>جدول داده ها</t>
  </si>
  <si>
    <t>فیش حقوقی</t>
  </si>
  <si>
    <t xml:space="preserve">مشخصات پرسنلی </t>
  </si>
  <si>
    <t>پــــــــــرداخــــــــــتــــــــــها</t>
  </si>
  <si>
    <t>مشمول مالیات</t>
  </si>
  <si>
    <t xml:space="preserve">درآمد مشمول بیمه </t>
  </si>
  <si>
    <t>جمع پرداختها</t>
  </si>
  <si>
    <t>کـــــــــــــــــــســـــــــــــور</t>
  </si>
  <si>
    <t xml:space="preserve">جــمــع کســــــــور </t>
  </si>
  <si>
    <t xml:space="preserve">خـــالــص پـــرداخــتــــی </t>
  </si>
  <si>
    <t xml:space="preserve">کد پرسنلی </t>
  </si>
  <si>
    <t xml:space="preserve">نام خانوادگی </t>
  </si>
  <si>
    <t xml:space="preserve">عادی </t>
  </si>
  <si>
    <t xml:space="preserve">اضافه کار </t>
  </si>
  <si>
    <t xml:space="preserve">حقوق پایه </t>
  </si>
  <si>
    <t xml:space="preserve">اضافه کاری </t>
  </si>
  <si>
    <t xml:space="preserve">حق مسکن </t>
  </si>
  <si>
    <t xml:space="preserve">حق اولاد </t>
  </si>
  <si>
    <t>بن و خواروبار</t>
  </si>
  <si>
    <t xml:space="preserve">حق جذب </t>
  </si>
  <si>
    <t>حق ماموریت</t>
  </si>
  <si>
    <t xml:space="preserve">سایر مزایا </t>
  </si>
  <si>
    <t>مالیات متعلق</t>
  </si>
  <si>
    <t xml:space="preserve">مساعده </t>
  </si>
  <si>
    <t xml:space="preserve">بیمه سهم کارفرما </t>
  </si>
  <si>
    <t>بیمه سهم کارمند</t>
  </si>
  <si>
    <t>جـــــــــمـــــــــع  کـــــل</t>
  </si>
  <si>
    <t>نام کتاب</t>
  </si>
  <si>
    <t>فی</t>
  </si>
  <si>
    <t>تعداد</t>
  </si>
  <si>
    <t>قیمت کل</t>
  </si>
  <si>
    <t>Word</t>
  </si>
  <si>
    <t>Excel</t>
  </si>
  <si>
    <t>Powerpoint</t>
  </si>
  <si>
    <t>جمع کل</t>
  </si>
  <si>
    <t>تعداد رکورد</t>
  </si>
  <si>
    <t>Count</t>
  </si>
  <si>
    <t>مجموع</t>
  </si>
  <si>
    <t>SUM</t>
  </si>
  <si>
    <t>میانگین</t>
  </si>
  <si>
    <t>Average</t>
  </si>
  <si>
    <t>انحراف معیار</t>
  </si>
  <si>
    <t>SD</t>
  </si>
  <si>
    <t>میزان تغییرات به ازای یک واحد از میانگین</t>
  </si>
  <si>
    <t>ضریب تغییرات</t>
  </si>
  <si>
    <t>CV=100*(SD/Average)</t>
  </si>
  <si>
    <t>برآورد میزان نزدیکی میانگین نمونه به میانگین جمعیت</t>
  </si>
  <si>
    <t>خطای استاندارد میانگین</t>
  </si>
  <si>
    <t>SEM=SD/n^0.5</t>
  </si>
  <si>
    <t>Round(3.68)</t>
  </si>
  <si>
    <t>نمره</t>
  </si>
  <si>
    <t>وضعیت</t>
  </si>
  <si>
    <t>ترکیب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</si>
</sst>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0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  <charset val="178"/>
    </font>
    <font>
      <b/>
      <i/>
      <u/>
      <sz val="12"/>
      <color rgb="FFFF0000"/>
      <name val="Arial"/>
      <family val="2"/>
      <charset val="178"/>
    </font>
    <font>
      <b/>
      <i/>
      <u/>
      <sz val="12"/>
      <color theme="10"/>
      <name val="Arial"/>
      <family val="2"/>
      <charset val="178"/>
    </font>
    <font>
      <b/>
      <i/>
      <sz val="2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charset val="178"/>
      <scheme val="minor"/>
    </font>
    <font>
      <sz val="11"/>
      <color theme="3"/>
      <name val="Calibri"/>
      <family val="2"/>
      <charset val="178"/>
      <scheme val="minor"/>
    </font>
    <font>
      <b/>
      <i/>
      <sz val="10"/>
      <color indexed="10"/>
      <name val="Myriad Web Pro Condensed"/>
      <family val="2"/>
    </font>
    <font>
      <b/>
      <i/>
      <sz val="10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8"/>
      <color indexed="8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rgb="FF00B050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9">
    <xf numFmtId="0" fontId="0" fillId="0" borderId="0"/>
    <xf numFmtId="0" fontId="7" fillId="2" borderId="0" applyNumberFormat="0" applyBorder="0" applyAlignment="0" applyProtection="0"/>
    <xf numFmtId="0" fontId="8" fillId="3" borderId="1" applyNumberFormat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164" fontId="0" fillId="0" borderId="0" xfId="0" applyNumberFormat="1"/>
    <xf numFmtId="1" fontId="0" fillId="0" borderId="0" xfId="0" applyNumberFormat="1"/>
    <xf numFmtId="0" fontId="1" fillId="0" borderId="0" xfId="5"/>
    <xf numFmtId="0" fontId="18" fillId="0" borderId="5" xfId="5" applyFont="1" applyBorder="1" applyAlignment="1">
      <alignment horizontal="center" vertical="center" wrapText="1"/>
    </xf>
    <xf numFmtId="0" fontId="18" fillId="0" borderId="6" xfId="5" applyFont="1" applyBorder="1" applyAlignment="1">
      <alignment horizontal="center" vertical="center" wrapText="1"/>
    </xf>
    <xf numFmtId="0" fontId="1" fillId="0" borderId="0" xfId="5" applyAlignment="1">
      <alignment horizontal="center" vertical="center" wrapText="1"/>
    </xf>
    <xf numFmtId="0" fontId="1" fillId="0" borderId="12" xfId="5" applyBorder="1"/>
    <xf numFmtId="0" fontId="3" fillId="0" borderId="13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20" fillId="0" borderId="15" xfId="5" applyFont="1" applyBorder="1" applyAlignment="1">
      <alignment horizontal="center" vertical="center"/>
    </xf>
    <xf numFmtId="3" fontId="1" fillId="0" borderId="16" xfId="5" applyNumberFormat="1" applyBorder="1" applyAlignment="1">
      <alignment horizontal="center" vertical="center"/>
    </xf>
    <xf numFmtId="3" fontId="1" fillId="0" borderId="14" xfId="5" applyNumberFormat="1" applyBorder="1" applyAlignment="1">
      <alignment horizontal="center" vertical="center"/>
    </xf>
    <xf numFmtId="0" fontId="1" fillId="0" borderId="17" xfId="5" applyBorder="1"/>
    <xf numFmtId="0" fontId="3" fillId="0" borderId="18" xfId="5" applyFont="1" applyBorder="1" applyAlignment="1">
      <alignment horizontal="center" vertical="center"/>
    </xf>
    <xf numFmtId="0" fontId="3" fillId="0" borderId="17" xfId="5" applyFont="1" applyBorder="1" applyAlignment="1">
      <alignment horizontal="center" vertical="center"/>
    </xf>
    <xf numFmtId="0" fontId="19" fillId="0" borderId="19" xfId="5" applyFont="1" applyBorder="1" applyAlignment="1">
      <alignment horizontal="center" vertical="center"/>
    </xf>
    <xf numFmtId="0" fontId="20" fillId="0" borderId="20" xfId="5" applyFont="1" applyBorder="1" applyAlignment="1">
      <alignment horizontal="center" vertical="center"/>
    </xf>
    <xf numFmtId="3" fontId="1" fillId="0" borderId="21" xfId="5" applyNumberFormat="1" applyBorder="1" applyAlignment="1">
      <alignment horizontal="center" vertical="center"/>
    </xf>
    <xf numFmtId="3" fontId="1" fillId="0" borderId="19" xfId="5" applyNumberFormat="1" applyBorder="1" applyAlignment="1">
      <alignment horizontal="center" vertical="center"/>
    </xf>
    <xf numFmtId="0" fontId="1" fillId="0" borderId="22" xfId="5" applyBorder="1"/>
    <xf numFmtId="0" fontId="3" fillId="0" borderId="23" xfId="5" applyFont="1" applyBorder="1" applyAlignment="1">
      <alignment horizontal="center" vertical="center"/>
    </xf>
    <xf numFmtId="0" fontId="3" fillId="0" borderId="22" xfId="5" applyFont="1" applyBorder="1" applyAlignment="1">
      <alignment horizontal="center" vertical="center"/>
    </xf>
    <xf numFmtId="0" fontId="19" fillId="0" borderId="24" xfId="5" applyFont="1" applyBorder="1" applyAlignment="1">
      <alignment horizontal="center" vertical="center"/>
    </xf>
    <xf numFmtId="0" fontId="20" fillId="0" borderId="25" xfId="5" applyFont="1" applyBorder="1" applyAlignment="1">
      <alignment horizontal="center" vertical="center"/>
    </xf>
    <xf numFmtId="3" fontId="3" fillId="11" borderId="26" xfId="5" applyNumberFormat="1" applyFont="1" applyFill="1" applyBorder="1" applyAlignment="1">
      <alignment horizontal="center" vertical="center"/>
    </xf>
    <xf numFmtId="3" fontId="1" fillId="0" borderId="0" xfId="5" applyNumberFormat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1" fillId="0" borderId="0" xfId="5" applyAlignment="1">
      <alignment horizontal="center"/>
    </xf>
    <xf numFmtId="0" fontId="4" fillId="0" borderId="0" xfId="5" applyFont="1" applyAlignment="1">
      <alignment horizontal="center"/>
    </xf>
    <xf numFmtId="0" fontId="3" fillId="0" borderId="0" xfId="5" applyFont="1" applyAlignment="1">
      <alignment horizontal="center" vertical="center"/>
    </xf>
    <xf numFmtId="0" fontId="6" fillId="0" borderId="0" xfId="8"/>
    <xf numFmtId="0" fontId="10" fillId="0" borderId="0" xfId="8" applyFont="1"/>
    <xf numFmtId="0" fontId="11" fillId="0" borderId="0" xfId="8" applyFont="1" applyAlignment="1">
      <alignment horizontal="center"/>
    </xf>
    <xf numFmtId="0" fontId="28" fillId="0" borderId="0" xfId="8" applyFont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6" fillId="0" borderId="0" xfId="8" applyAlignment="1">
      <alignment horizontal="center" vertical="center"/>
    </xf>
    <xf numFmtId="0" fontId="29" fillId="0" borderId="0" xfId="8" applyFont="1" applyAlignment="1">
      <alignment horizontal="center" vertical="center"/>
    </xf>
    <xf numFmtId="0" fontId="6" fillId="0" borderId="0" xfId="8" applyFont="1"/>
    <xf numFmtId="0" fontId="30" fillId="0" borderId="0" xfId="0" applyFont="1" applyAlignment="1">
      <alignment horizontal="center" vertical="center"/>
    </xf>
    <xf numFmtId="0" fontId="8" fillId="3" borderId="1" xfId="2" applyAlignment="1">
      <alignment horizontal="center" vertical="center"/>
    </xf>
    <xf numFmtId="0" fontId="9" fillId="5" borderId="0" xfId="4" applyAlignment="1">
      <alignment horizontal="center" vertical="center"/>
    </xf>
    <xf numFmtId="0" fontId="9" fillId="4" borderId="0" xfId="3" applyAlignment="1">
      <alignment horizontal="center" vertical="center"/>
    </xf>
    <xf numFmtId="0" fontId="7" fillId="2" borderId="0" xfId="1"/>
    <xf numFmtId="0" fontId="4" fillId="0" borderId="0" xfId="0" applyFont="1" applyAlignment="1">
      <alignment horizontal="center"/>
    </xf>
    <xf numFmtId="0" fontId="5" fillId="12" borderId="7" xfId="5" applyFont="1" applyFill="1" applyBorder="1" applyAlignment="1">
      <alignment horizontal="center" vertical="center"/>
    </xf>
    <xf numFmtId="0" fontId="5" fillId="12" borderId="8" xfId="5" applyFont="1" applyFill="1" applyBorder="1" applyAlignment="1">
      <alignment horizontal="center" vertical="center"/>
    </xf>
    <xf numFmtId="0" fontId="5" fillId="12" borderId="10" xfId="5" applyFont="1" applyFill="1" applyBorder="1" applyAlignment="1">
      <alignment horizontal="center" vertical="center"/>
    </xf>
    <xf numFmtId="0" fontId="5" fillId="12" borderId="11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0" fontId="13" fillId="0" borderId="0" xfId="7" applyFont="1" applyAlignment="1" applyProtection="1">
      <alignment horizontal="center" vertical="center"/>
    </xf>
    <xf numFmtId="0" fontId="14" fillId="0" borderId="0" xfId="7" applyFont="1" applyAlignment="1" applyProtection="1">
      <alignment horizontal="center" vertical="center"/>
    </xf>
    <xf numFmtId="0" fontId="15" fillId="6" borderId="0" xfId="5" applyFont="1" applyFill="1" applyAlignment="1">
      <alignment horizontal="center" vertical="center"/>
    </xf>
    <xf numFmtId="0" fontId="3" fillId="7" borderId="2" xfId="5" applyFont="1" applyFill="1" applyBorder="1" applyAlignment="1">
      <alignment horizontal="center" vertical="center"/>
    </xf>
    <xf numFmtId="0" fontId="3" fillId="7" borderId="3" xfId="5" applyFont="1" applyFill="1" applyBorder="1" applyAlignment="1">
      <alignment horizontal="center" vertical="center"/>
    </xf>
    <xf numFmtId="0" fontId="3" fillId="7" borderId="4" xfId="5" applyFont="1" applyFill="1" applyBorder="1" applyAlignment="1">
      <alignment horizontal="center" vertical="center"/>
    </xf>
    <xf numFmtId="0" fontId="16" fillId="8" borderId="5" xfId="5" applyFont="1" applyFill="1" applyBorder="1" applyAlignment="1">
      <alignment horizontal="center" vertical="center"/>
    </xf>
    <xf numFmtId="0" fontId="16" fillId="9" borderId="6" xfId="5" applyFont="1" applyFill="1" applyBorder="1" applyAlignment="1">
      <alignment horizontal="center" vertical="center"/>
    </xf>
    <xf numFmtId="0" fontId="16" fillId="9" borderId="9" xfId="5" applyFont="1" applyFill="1" applyBorder="1" applyAlignment="1">
      <alignment horizontal="center" vertical="center"/>
    </xf>
    <xf numFmtId="0" fontId="16" fillId="9" borderId="6" xfId="5" applyFont="1" applyFill="1" applyBorder="1" applyAlignment="1">
      <alignment horizontal="center" vertical="center" wrapText="1"/>
    </xf>
    <xf numFmtId="0" fontId="16" fillId="9" borderId="9" xfId="5" applyFont="1" applyFill="1" applyBorder="1" applyAlignment="1">
      <alignment horizontal="center" vertical="center" wrapText="1"/>
    </xf>
    <xf numFmtId="0" fontId="16" fillId="10" borderId="5" xfId="5" applyFont="1" applyFill="1" applyBorder="1" applyAlignment="1">
      <alignment horizontal="center" vertical="center"/>
    </xf>
    <xf numFmtId="0" fontId="17" fillId="11" borderId="6" xfId="5" applyFont="1" applyFill="1" applyBorder="1" applyAlignment="1">
      <alignment horizontal="center" vertical="center"/>
    </xf>
    <xf numFmtId="0" fontId="17" fillId="11" borderId="9" xfId="5" applyFont="1" applyFill="1" applyBorder="1" applyAlignment="1">
      <alignment horizontal="center" vertical="center"/>
    </xf>
    <xf numFmtId="3" fontId="1" fillId="0" borderId="19" xfId="5" applyNumberFormat="1" applyBorder="1" applyAlignment="1">
      <alignment horizontal="center" vertical="center"/>
    </xf>
    <xf numFmtId="3" fontId="1" fillId="0" borderId="20" xfId="5" applyNumberFormat="1" applyBorder="1" applyAlignment="1">
      <alignment horizontal="center" vertical="center"/>
    </xf>
    <xf numFmtId="3" fontId="1" fillId="0" borderId="14" xfId="5" applyNumberFormat="1" applyBorder="1" applyAlignment="1">
      <alignment horizontal="center" vertical="center"/>
    </xf>
    <xf numFmtId="3" fontId="1" fillId="0" borderId="15" xfId="5" applyNumberFormat="1" applyBorder="1" applyAlignment="1">
      <alignment horizontal="center" vertical="center"/>
    </xf>
    <xf numFmtId="3" fontId="16" fillId="11" borderId="2" xfId="5" applyNumberFormat="1" applyFont="1" applyFill="1" applyBorder="1" applyAlignment="1">
      <alignment horizontal="center" vertical="center"/>
    </xf>
    <xf numFmtId="3" fontId="16" fillId="11" borderId="3" xfId="5" applyNumberFormat="1" applyFont="1" applyFill="1" applyBorder="1" applyAlignment="1">
      <alignment horizontal="center" vertical="center"/>
    </xf>
    <xf numFmtId="3" fontId="16" fillId="11" borderId="4" xfId="5" applyNumberFormat="1" applyFont="1" applyFill="1" applyBorder="1" applyAlignment="1">
      <alignment horizontal="center" vertical="center"/>
    </xf>
    <xf numFmtId="3" fontId="3" fillId="11" borderId="27" xfId="5" applyNumberFormat="1" applyFont="1" applyFill="1" applyBorder="1" applyAlignment="1">
      <alignment horizontal="center" vertical="center"/>
    </xf>
    <xf numFmtId="3" fontId="3" fillId="11" borderId="28" xfId="5" applyNumberFormat="1" applyFont="1" applyFill="1" applyBorder="1" applyAlignment="1">
      <alignment horizontal="center" vertical="center"/>
    </xf>
  </cellXfs>
  <cellStyles count="9">
    <cellStyle name="Accent1" xfId="3" builtinId="29"/>
    <cellStyle name="Accent2" xfId="4" builtinId="33"/>
    <cellStyle name="Bad" xfId="1" builtinId="27"/>
    <cellStyle name="Calculation" xfId="2" builtinId="22"/>
    <cellStyle name="Currency 2" xfId="6"/>
    <cellStyle name="Hyperlink" xfId="7" builtinId="8"/>
    <cellStyle name="Normal" xfId="0" builtinId="0"/>
    <cellStyle name="Normal 2" xfId="5"/>
    <cellStyle name="Normal 2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puter%20Course\Excel3\Salary_in_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داده ها"/>
      <sheetName val="Sheet1"/>
      <sheetName val="Sheet2"/>
      <sheetName val="Sheet3"/>
      <sheetName val="Sheet4"/>
      <sheetName val="جدول حقوق ودستمزد"/>
      <sheetName val="فیش حقوقی "/>
    </sheetNames>
    <sheetDataSet>
      <sheetData sheetId="0">
        <row r="3">
          <cell r="A3">
            <v>1</v>
          </cell>
          <cell r="B3" t="str">
            <v xml:space="preserve">امین </v>
          </cell>
          <cell r="C3" t="str">
            <v xml:space="preserve">حیدر پور </v>
          </cell>
          <cell r="D3">
            <v>185</v>
          </cell>
          <cell r="E3">
            <v>20</v>
          </cell>
          <cell r="F3">
            <v>4500000</v>
          </cell>
          <cell r="G3">
            <v>300000</v>
          </cell>
          <cell r="H3">
            <v>1</v>
          </cell>
          <cell r="I3">
            <v>220000</v>
          </cell>
          <cell r="J3">
            <v>100000</v>
          </cell>
          <cell r="K3">
            <v>500000</v>
          </cell>
          <cell r="L3">
            <v>10</v>
          </cell>
          <cell r="M3">
            <v>1000000</v>
          </cell>
        </row>
        <row r="4">
          <cell r="A4">
            <v>2</v>
          </cell>
          <cell r="B4" t="str">
            <v>فرشید</v>
          </cell>
          <cell r="C4" t="str">
            <v>میدانی</v>
          </cell>
          <cell r="D4">
            <v>185</v>
          </cell>
          <cell r="E4">
            <v>21</v>
          </cell>
          <cell r="F4">
            <v>3500000</v>
          </cell>
          <cell r="G4">
            <v>300000</v>
          </cell>
          <cell r="H4">
            <v>2</v>
          </cell>
          <cell r="I4">
            <v>440000</v>
          </cell>
          <cell r="J4">
            <v>100000</v>
          </cell>
          <cell r="K4">
            <v>550000</v>
          </cell>
          <cell r="L4">
            <v>5</v>
          </cell>
          <cell r="M4">
            <v>500000</v>
          </cell>
        </row>
        <row r="5">
          <cell r="A5">
            <v>3</v>
          </cell>
          <cell r="B5" t="str">
            <v xml:space="preserve">بهرام </v>
          </cell>
          <cell r="C5" t="str">
            <v>صمدیان</v>
          </cell>
          <cell r="D5">
            <v>185</v>
          </cell>
          <cell r="E5">
            <v>15</v>
          </cell>
          <cell r="F5">
            <v>2500000</v>
          </cell>
          <cell r="G5">
            <v>300000</v>
          </cell>
          <cell r="H5">
            <v>1</v>
          </cell>
          <cell r="I5">
            <v>220000</v>
          </cell>
          <cell r="J5">
            <v>100000</v>
          </cell>
          <cell r="K5">
            <v>200000</v>
          </cell>
          <cell r="L5">
            <v>0</v>
          </cell>
          <cell r="M5">
            <v>0</v>
          </cell>
        </row>
        <row r="6">
          <cell r="A6">
            <v>4</v>
          </cell>
          <cell r="B6" t="str">
            <v xml:space="preserve">بیژن </v>
          </cell>
          <cell r="C6" t="str">
            <v>باقری نژاد</v>
          </cell>
          <cell r="D6">
            <v>185</v>
          </cell>
          <cell r="E6">
            <v>6</v>
          </cell>
          <cell r="F6">
            <v>4000000</v>
          </cell>
          <cell r="G6">
            <v>300000</v>
          </cell>
          <cell r="H6">
            <v>0</v>
          </cell>
          <cell r="I6">
            <v>0</v>
          </cell>
          <cell r="J6">
            <v>100000</v>
          </cell>
          <cell r="K6">
            <v>0</v>
          </cell>
          <cell r="L6">
            <v>0</v>
          </cell>
          <cell r="M6">
            <v>0</v>
          </cell>
        </row>
        <row r="7">
          <cell r="A7">
            <v>5</v>
          </cell>
          <cell r="B7" t="str">
            <v>فرشاد</v>
          </cell>
          <cell r="C7" t="str">
            <v xml:space="preserve"> بیات </v>
          </cell>
          <cell r="D7">
            <v>185</v>
          </cell>
          <cell r="E7">
            <v>8</v>
          </cell>
          <cell r="F7">
            <v>3000000</v>
          </cell>
          <cell r="G7">
            <v>300000</v>
          </cell>
          <cell r="H7">
            <v>3</v>
          </cell>
          <cell r="I7">
            <v>440000</v>
          </cell>
          <cell r="J7">
            <v>100000</v>
          </cell>
          <cell r="K7">
            <v>0</v>
          </cell>
          <cell r="L7">
            <v>0</v>
          </cell>
          <cell r="M7">
            <v>0</v>
          </cell>
        </row>
        <row r="8">
          <cell r="A8">
            <v>6</v>
          </cell>
          <cell r="B8" t="str">
            <v xml:space="preserve">محمد </v>
          </cell>
          <cell r="C8" t="str">
            <v>مقدم</v>
          </cell>
          <cell r="D8">
            <v>185</v>
          </cell>
          <cell r="E8">
            <v>14</v>
          </cell>
          <cell r="F8">
            <v>2196000</v>
          </cell>
          <cell r="G8">
            <v>300000</v>
          </cell>
          <cell r="H8">
            <v>2</v>
          </cell>
          <cell r="I8">
            <v>440000</v>
          </cell>
          <cell r="J8">
            <v>100000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7</v>
          </cell>
          <cell r="B9" t="str">
            <v xml:space="preserve">محمد رضا </v>
          </cell>
          <cell r="C9" t="str">
            <v>نیکنام</v>
          </cell>
          <cell r="D9">
            <v>185</v>
          </cell>
          <cell r="E9">
            <v>18</v>
          </cell>
          <cell r="F9">
            <v>3900000</v>
          </cell>
          <cell r="G9">
            <v>300000</v>
          </cell>
          <cell r="H9">
            <v>0</v>
          </cell>
          <cell r="I9">
            <v>0</v>
          </cell>
          <cell r="J9">
            <v>100000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8</v>
          </cell>
          <cell r="B10" t="str">
            <v xml:space="preserve">امیر </v>
          </cell>
          <cell r="C10" t="str">
            <v>خلیلی</v>
          </cell>
          <cell r="D10">
            <v>185</v>
          </cell>
          <cell r="E10">
            <v>10</v>
          </cell>
          <cell r="F10">
            <v>2500000</v>
          </cell>
          <cell r="G10">
            <v>300000</v>
          </cell>
          <cell r="H10">
            <v>0</v>
          </cell>
          <cell r="I10">
            <v>0</v>
          </cell>
          <cell r="J10">
            <v>100000</v>
          </cell>
          <cell r="K10">
            <v>300000</v>
          </cell>
          <cell r="L10">
            <v>0</v>
          </cell>
          <cell r="M10">
            <v>0</v>
          </cell>
        </row>
        <row r="11">
          <cell r="A11">
            <v>9</v>
          </cell>
          <cell r="B11" t="str">
            <v>کوروش</v>
          </cell>
          <cell r="C11" t="str">
            <v>بزرگ</v>
          </cell>
          <cell r="D11">
            <v>185</v>
          </cell>
          <cell r="E11">
            <v>12</v>
          </cell>
          <cell r="F11">
            <v>3000000</v>
          </cell>
          <cell r="G11">
            <v>300000</v>
          </cell>
          <cell r="H11">
            <v>0</v>
          </cell>
          <cell r="I11">
            <v>0</v>
          </cell>
          <cell r="J11">
            <v>100000</v>
          </cell>
          <cell r="K11">
            <v>350000</v>
          </cell>
          <cell r="L11">
            <v>0</v>
          </cell>
          <cell r="M11">
            <v>0</v>
          </cell>
        </row>
        <row r="12">
          <cell r="A12">
            <v>10</v>
          </cell>
          <cell r="B12" t="str">
            <v>داریوش</v>
          </cell>
          <cell r="C12" t="str">
            <v xml:space="preserve">ایرانی </v>
          </cell>
          <cell r="D12">
            <v>185</v>
          </cell>
          <cell r="E12">
            <v>11</v>
          </cell>
          <cell r="F12">
            <v>3350000</v>
          </cell>
          <cell r="G12">
            <v>300000</v>
          </cell>
          <cell r="H12">
            <v>0</v>
          </cell>
          <cell r="I12">
            <v>0</v>
          </cell>
          <cell r="J12">
            <v>100000</v>
          </cell>
          <cell r="K12">
            <v>450000</v>
          </cell>
          <cell r="L12">
            <v>0</v>
          </cell>
          <cell r="M12">
            <v>0</v>
          </cell>
        </row>
        <row r="13">
          <cell r="A13">
            <v>11</v>
          </cell>
          <cell r="B13" t="str">
            <v xml:space="preserve">بهمن </v>
          </cell>
          <cell r="C13" t="str">
            <v>مقدم</v>
          </cell>
          <cell r="D13">
            <v>185</v>
          </cell>
          <cell r="E13">
            <v>3</v>
          </cell>
          <cell r="F13">
            <v>4260000</v>
          </cell>
          <cell r="G13">
            <v>300000</v>
          </cell>
          <cell r="H13">
            <v>1</v>
          </cell>
          <cell r="I13">
            <v>220000</v>
          </cell>
          <cell r="J13">
            <v>100000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12</v>
          </cell>
          <cell r="B14" t="str">
            <v xml:space="preserve">حسین </v>
          </cell>
          <cell r="C14" t="str">
            <v xml:space="preserve">ابراهیمی </v>
          </cell>
          <cell r="D14">
            <v>185</v>
          </cell>
          <cell r="E14">
            <v>22</v>
          </cell>
          <cell r="F14">
            <v>3566000</v>
          </cell>
          <cell r="G14">
            <v>300000</v>
          </cell>
          <cell r="H14">
            <v>2</v>
          </cell>
          <cell r="I14">
            <v>440000</v>
          </cell>
          <cell r="J14">
            <v>100000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13</v>
          </cell>
          <cell r="B15" t="str">
            <v xml:space="preserve">جعفر </v>
          </cell>
          <cell r="C15" t="str">
            <v xml:space="preserve">یعقوبی </v>
          </cell>
          <cell r="D15">
            <v>185</v>
          </cell>
          <cell r="E15">
            <v>21</v>
          </cell>
          <cell r="F15">
            <v>2200000</v>
          </cell>
          <cell r="G15">
            <v>300000</v>
          </cell>
          <cell r="H15">
            <v>0</v>
          </cell>
          <cell r="I15">
            <v>0</v>
          </cell>
          <cell r="J15">
            <v>100000</v>
          </cell>
          <cell r="K15">
            <v>0</v>
          </cell>
          <cell r="L15">
            <v>0</v>
          </cell>
          <cell r="M15">
            <v>0</v>
          </cell>
        </row>
        <row r="16">
          <cell r="A16">
            <v>14</v>
          </cell>
          <cell r="B16" t="str">
            <v xml:space="preserve">حسین </v>
          </cell>
          <cell r="C16" t="str">
            <v>امین</v>
          </cell>
          <cell r="D16">
            <v>185</v>
          </cell>
          <cell r="E16">
            <v>10</v>
          </cell>
          <cell r="F16">
            <v>2300000</v>
          </cell>
          <cell r="G16">
            <v>300000</v>
          </cell>
          <cell r="H16">
            <v>2</v>
          </cell>
          <cell r="I16">
            <v>440000</v>
          </cell>
          <cell r="J16">
            <v>100000</v>
          </cell>
          <cell r="K16">
            <v>0</v>
          </cell>
          <cell r="L16">
            <v>0</v>
          </cell>
          <cell r="M16">
            <v>0</v>
          </cell>
        </row>
        <row r="17">
          <cell r="A17">
            <v>15</v>
          </cell>
          <cell r="B17" t="str">
            <v xml:space="preserve">کاظم </v>
          </cell>
          <cell r="C17" t="str">
            <v xml:space="preserve">روح الهی </v>
          </cell>
          <cell r="D17">
            <v>185</v>
          </cell>
          <cell r="E17">
            <v>15</v>
          </cell>
          <cell r="F17">
            <v>2600000</v>
          </cell>
          <cell r="G17">
            <v>300000</v>
          </cell>
          <cell r="H17">
            <v>1</v>
          </cell>
          <cell r="I17">
            <v>220000</v>
          </cell>
          <cell r="J17">
            <v>100000</v>
          </cell>
          <cell r="K17">
            <v>100000</v>
          </cell>
          <cell r="L17">
            <v>0</v>
          </cell>
          <cell r="M17">
            <v>0</v>
          </cell>
        </row>
        <row r="18">
          <cell r="A18">
            <v>16</v>
          </cell>
          <cell r="B18" t="str">
            <v xml:space="preserve">حسن </v>
          </cell>
          <cell r="C18" t="str">
            <v xml:space="preserve">نیکزاد </v>
          </cell>
          <cell r="D18">
            <v>185</v>
          </cell>
          <cell r="E18">
            <v>16</v>
          </cell>
          <cell r="F18">
            <v>2950000</v>
          </cell>
          <cell r="G18">
            <v>300000</v>
          </cell>
          <cell r="H18">
            <v>3</v>
          </cell>
          <cell r="I18">
            <v>440000</v>
          </cell>
          <cell r="J18">
            <v>100000</v>
          </cell>
          <cell r="K18">
            <v>200000</v>
          </cell>
          <cell r="L18">
            <v>21</v>
          </cell>
          <cell r="M18">
            <v>2100000</v>
          </cell>
        </row>
        <row r="19">
          <cell r="A19">
            <v>17</v>
          </cell>
          <cell r="B19" t="str">
            <v>محمد</v>
          </cell>
          <cell r="C19" t="str">
            <v>حسن نیا</v>
          </cell>
          <cell r="D19">
            <v>185</v>
          </cell>
          <cell r="E19">
            <v>20</v>
          </cell>
          <cell r="F19">
            <v>5000000</v>
          </cell>
          <cell r="G19">
            <v>300000</v>
          </cell>
          <cell r="H19">
            <v>2</v>
          </cell>
          <cell r="I19">
            <v>440000</v>
          </cell>
          <cell r="J19">
            <v>100000</v>
          </cell>
          <cell r="K19">
            <v>150000</v>
          </cell>
          <cell r="L19">
            <v>10</v>
          </cell>
          <cell r="M19">
            <v>1000000</v>
          </cell>
        </row>
        <row r="20">
          <cell r="A20">
            <v>18</v>
          </cell>
          <cell r="B20" t="str">
            <v>حامد</v>
          </cell>
          <cell r="C20" t="str">
            <v>طهماسبی</v>
          </cell>
          <cell r="D20">
            <v>185</v>
          </cell>
          <cell r="E20">
            <v>20</v>
          </cell>
          <cell r="F20">
            <v>5500000</v>
          </cell>
          <cell r="G20">
            <v>300000</v>
          </cell>
          <cell r="H20">
            <v>2</v>
          </cell>
          <cell r="I20">
            <v>440000</v>
          </cell>
          <cell r="J20">
            <v>100000</v>
          </cell>
          <cell r="K20">
            <v>0</v>
          </cell>
          <cell r="L20">
            <v>12</v>
          </cell>
          <cell r="M20">
            <v>1200000</v>
          </cell>
        </row>
        <row r="21">
          <cell r="A21">
            <v>19</v>
          </cell>
          <cell r="B21" t="str">
            <v>مرتضی</v>
          </cell>
          <cell r="C21" t="str">
            <v>فلاح</v>
          </cell>
          <cell r="D21">
            <v>185</v>
          </cell>
          <cell r="E21">
            <v>21</v>
          </cell>
          <cell r="F21">
            <v>2356000</v>
          </cell>
          <cell r="G21">
            <v>300000</v>
          </cell>
          <cell r="H21">
            <v>1</v>
          </cell>
          <cell r="I21">
            <v>220000</v>
          </cell>
          <cell r="J21">
            <v>100000</v>
          </cell>
          <cell r="K21">
            <v>0</v>
          </cell>
          <cell r="L21">
            <v>0</v>
          </cell>
          <cell r="M21">
            <v>0</v>
          </cell>
        </row>
        <row r="22">
          <cell r="A22">
            <v>20</v>
          </cell>
          <cell r="B22" t="str">
            <v>محمود</v>
          </cell>
          <cell r="C22" t="str">
            <v>کشاورز</v>
          </cell>
          <cell r="D22">
            <v>185</v>
          </cell>
          <cell r="E22">
            <v>22</v>
          </cell>
          <cell r="F22">
            <v>2558000</v>
          </cell>
          <cell r="G22">
            <v>300000</v>
          </cell>
          <cell r="H22">
            <v>0</v>
          </cell>
          <cell r="I22">
            <v>0</v>
          </cell>
          <cell r="J22">
            <v>100000</v>
          </cell>
          <cell r="K22">
            <v>0</v>
          </cell>
          <cell r="L22">
            <v>0</v>
          </cell>
          <cell r="M22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I14" sqref="I14"/>
    </sheetView>
  </sheetViews>
  <sheetFormatPr defaultRowHeight="15"/>
  <cols>
    <col min="6" max="6" width="11.140625" bestFit="1" customWidth="1"/>
    <col min="9" max="9" width="18" bestFit="1" customWidth="1"/>
  </cols>
  <sheetData>
    <row r="1" spans="1:12" ht="18.75">
      <c r="A1" s="44" t="s">
        <v>64</v>
      </c>
      <c r="B1" s="44" t="s">
        <v>65</v>
      </c>
    </row>
    <row r="2" spans="1:12">
      <c r="A2" s="1">
        <v>20</v>
      </c>
      <c r="B2" s="1"/>
      <c r="C2" s="1"/>
      <c r="D2" s="1"/>
      <c r="E2" s="45" t="s">
        <v>0</v>
      </c>
      <c r="F2" s="45" t="s">
        <v>1</v>
      </c>
      <c r="G2" s="2"/>
      <c r="H2" s="46" t="s">
        <v>0</v>
      </c>
      <c r="I2" s="46" t="s">
        <v>2</v>
      </c>
      <c r="J2" s="2"/>
      <c r="K2" s="47" t="s">
        <v>0</v>
      </c>
      <c r="L2" s="47" t="s">
        <v>3</v>
      </c>
    </row>
    <row r="3" spans="1:12">
      <c r="A3" s="1">
        <v>10</v>
      </c>
      <c r="B3" s="1"/>
      <c r="C3" s="1"/>
      <c r="D3" s="1"/>
      <c r="E3" s="45" t="s">
        <v>4</v>
      </c>
      <c r="F3" s="45">
        <v>55</v>
      </c>
      <c r="G3" s="1"/>
      <c r="H3" s="46" t="s">
        <v>7</v>
      </c>
      <c r="I3" s="46">
        <v>55000</v>
      </c>
      <c r="J3" s="1"/>
      <c r="K3" s="47" t="s">
        <v>5</v>
      </c>
      <c r="L3" s="47">
        <v>0</v>
      </c>
    </row>
    <row r="4" spans="1:12">
      <c r="A4" s="1">
        <v>14</v>
      </c>
      <c r="B4" s="1"/>
      <c r="C4" s="1"/>
      <c r="D4" s="1"/>
      <c r="E4" s="45" t="s">
        <v>5</v>
      </c>
      <c r="F4" s="45">
        <v>70</v>
      </c>
      <c r="G4" s="1"/>
      <c r="H4" s="46" t="s">
        <v>5</v>
      </c>
      <c r="I4" s="46">
        <v>60000</v>
      </c>
      <c r="J4" s="1"/>
      <c r="K4" s="47" t="s">
        <v>4</v>
      </c>
      <c r="L4" s="47">
        <v>75000</v>
      </c>
    </row>
    <row r="5" spans="1:12">
      <c r="A5" s="1">
        <v>7</v>
      </c>
      <c r="B5" s="1"/>
      <c r="C5" s="1"/>
      <c r="D5" s="1"/>
      <c r="E5" s="45" t="s">
        <v>6</v>
      </c>
      <c r="F5" s="45">
        <v>100</v>
      </c>
      <c r="G5" s="1"/>
      <c r="H5" s="46" t="s">
        <v>4</v>
      </c>
      <c r="I5" s="46">
        <v>74000</v>
      </c>
      <c r="J5" s="1"/>
      <c r="K5" s="47" t="s">
        <v>6</v>
      </c>
      <c r="L5" s="47">
        <v>50000</v>
      </c>
    </row>
    <row r="6" spans="1:12">
      <c r="A6" s="1">
        <v>3</v>
      </c>
      <c r="B6" s="1"/>
      <c r="C6" s="1"/>
      <c r="D6" s="1"/>
      <c r="E6" s="45" t="s">
        <v>7</v>
      </c>
      <c r="F6" s="45">
        <v>60</v>
      </c>
      <c r="G6" s="1"/>
      <c r="H6" s="46" t="s">
        <v>6</v>
      </c>
      <c r="I6" s="46">
        <v>58000</v>
      </c>
      <c r="J6" s="1"/>
      <c r="K6" s="47" t="s">
        <v>7</v>
      </c>
      <c r="L6" s="47">
        <v>60000</v>
      </c>
    </row>
    <row r="7" spans="1:12">
      <c r="A7" s="1">
        <v>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3" t="s">
        <v>0</v>
      </c>
      <c r="I8" s="3" t="s">
        <v>8</v>
      </c>
      <c r="J8" s="1"/>
      <c r="K8" s="1"/>
      <c r="L8" s="1"/>
    </row>
    <row r="9" spans="1:12">
      <c r="A9" s="1"/>
      <c r="B9" s="1"/>
      <c r="C9" s="1"/>
      <c r="D9" s="1"/>
      <c r="F9" s="1"/>
      <c r="G9" s="1"/>
      <c r="H9" s="1" t="s">
        <v>5</v>
      </c>
      <c r="I9" s="1">
        <f>VLOOKUP(H9,E3:F6,2,FALSE)*VLOOKUP(H9,H3:I6,2,0)+VLOOKUP(H9,K3:L6,2,0)</f>
        <v>4200000</v>
      </c>
      <c r="J9" s="1"/>
      <c r="K9" s="1"/>
      <c r="L9" s="1"/>
    </row>
    <row r="14" spans="1:12">
      <c r="H14" s="2" t="s">
        <v>66</v>
      </c>
      <c r="I14" s="1">
        <f>COMBIN(8,5)</f>
        <v>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F3" sqref="F3"/>
    </sheetView>
  </sheetViews>
  <sheetFormatPr defaultRowHeight="15"/>
  <cols>
    <col min="11" max="11" width="10.5703125" bestFit="1" customWidth="1"/>
    <col min="12" max="14" width="12.85546875" bestFit="1" customWidth="1"/>
  </cols>
  <sheetData>
    <row r="1" spans="1:14">
      <c r="A1" s="48">
        <v>5</v>
      </c>
      <c r="B1" s="48">
        <v>4</v>
      </c>
      <c r="C1" s="48">
        <v>1</v>
      </c>
      <c r="D1" s="48">
        <v>4</v>
      </c>
      <c r="G1" s="49" t="s">
        <v>10</v>
      </c>
      <c r="H1" s="49"/>
      <c r="L1" s="49" t="s">
        <v>11</v>
      </c>
      <c r="M1" s="49"/>
    </row>
    <row r="2" spans="1:14">
      <c r="A2" s="48">
        <v>2</v>
      </c>
      <c r="B2" s="48">
        <v>8</v>
      </c>
      <c r="C2" s="48">
        <v>2</v>
      </c>
      <c r="D2" s="48">
        <v>1</v>
      </c>
    </row>
    <row r="3" spans="1:14">
      <c r="A3" s="48">
        <v>3</v>
      </c>
      <c r="B3" s="48">
        <v>5</v>
      </c>
      <c r="C3" s="48">
        <v>9</v>
      </c>
      <c r="D3" s="48">
        <v>3</v>
      </c>
      <c r="F3" s="5">
        <f t="array" ref="F3:I6">MINVERSE(A1:D4)</f>
        <v>0.40173410404624282</v>
      </c>
      <c r="G3" s="5">
        <v>-2.8901734104046228E-2</v>
      </c>
      <c r="H3" s="5">
        <v>0.10115606936416185</v>
      </c>
      <c r="I3" s="5">
        <v>-0.31358381502890176</v>
      </c>
      <c r="K3" s="6">
        <f t="array" ref="K3:N6">MMULT(A1:D4,F3:I6)</f>
        <v>1</v>
      </c>
      <c r="L3" s="6">
        <v>5.5511151231257827E-17</v>
      </c>
      <c r="M3" s="6">
        <v>0</v>
      </c>
      <c r="N3" s="6">
        <v>2.2204460492503131E-16</v>
      </c>
    </row>
    <row r="4" spans="1:14">
      <c r="A4" s="48">
        <v>4</v>
      </c>
      <c r="B4" s="48">
        <v>6</v>
      </c>
      <c r="C4" s="48">
        <v>4</v>
      </c>
      <c r="D4" s="48">
        <v>6</v>
      </c>
      <c r="F4" s="5">
        <v>-6.936416184971099E-2</v>
      </c>
      <c r="G4" s="5">
        <v>0.15606936416184969</v>
      </c>
      <c r="H4" s="5">
        <v>-4.6242774566474E-2</v>
      </c>
      <c r="I4" s="5">
        <v>4.3352601156069377E-2</v>
      </c>
      <c r="K4" s="6">
        <v>2.7755575615628914E-17</v>
      </c>
      <c r="L4" s="6">
        <v>0.99999999999999967</v>
      </c>
      <c r="M4" s="6">
        <v>-6.9388939039072284E-17</v>
      </c>
      <c r="N4" s="6">
        <v>1.1102230246251565E-16</v>
      </c>
    </row>
    <row r="5" spans="1:14">
      <c r="F5" s="5">
        <v>-3.7572254335260111E-2</v>
      </c>
      <c r="G5" s="5">
        <v>-4.046242774566474E-2</v>
      </c>
      <c r="H5" s="5">
        <v>0.1416184971098266</v>
      </c>
      <c r="I5" s="5">
        <v>-3.9017341040462436E-2</v>
      </c>
      <c r="K5" s="6">
        <v>1.1102230246251565E-16</v>
      </c>
      <c r="L5" s="6">
        <v>-5.5511151231257827E-17</v>
      </c>
      <c r="M5" s="6">
        <v>1</v>
      </c>
      <c r="N5" s="6">
        <v>0</v>
      </c>
    </row>
    <row r="6" spans="1:14">
      <c r="F6" s="5">
        <v>-0.17341040462427748</v>
      </c>
      <c r="G6" s="5">
        <v>-0.10982658959537571</v>
      </c>
      <c r="H6" s="5">
        <v>-0.11560693641618498</v>
      </c>
      <c r="I6" s="5">
        <v>0.35838150289017345</v>
      </c>
      <c r="K6" s="6">
        <v>0</v>
      </c>
      <c r="L6" s="6">
        <v>0</v>
      </c>
      <c r="M6" s="6">
        <v>-1.1102230246251565E-16</v>
      </c>
      <c r="N6" s="6">
        <v>1</v>
      </c>
    </row>
    <row r="7" spans="1:14">
      <c r="A7" s="4" t="s">
        <v>9</v>
      </c>
      <c r="B7">
        <f>MDETERM(A1:D4)</f>
        <v>691.99999999999989</v>
      </c>
    </row>
    <row r="10" spans="1:14">
      <c r="G10" s="49" t="s">
        <v>12</v>
      </c>
      <c r="H10" s="49"/>
    </row>
    <row r="12" spans="1:14">
      <c r="G12">
        <f t="array" ref="G12:I14">_xlfn.MUNIT(3)</f>
        <v>1</v>
      </c>
      <c r="H12">
        <v>0</v>
      </c>
      <c r="I12">
        <v>0</v>
      </c>
    </row>
    <row r="13" spans="1:14">
      <c r="G13">
        <v>0</v>
      </c>
      <c r="H13">
        <v>1</v>
      </c>
      <c r="I13">
        <v>0</v>
      </c>
    </row>
    <row r="14" spans="1:14">
      <c r="G14">
        <v>0</v>
      </c>
      <c r="H14">
        <v>0</v>
      </c>
      <c r="I14">
        <v>1</v>
      </c>
    </row>
  </sheetData>
  <mergeCells count="3">
    <mergeCell ref="G1:H1"/>
    <mergeCell ref="L1:M1"/>
    <mergeCell ref="G10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9" sqref="E9"/>
    </sheetView>
  </sheetViews>
  <sheetFormatPr defaultColWidth="9" defaultRowHeight="15"/>
  <cols>
    <col min="1" max="1" width="28.42578125" style="7" customWidth="1"/>
    <col min="2" max="16384" width="9" style="7"/>
  </cols>
  <sheetData>
    <row r="1" spans="1:5" ht="51" customHeight="1">
      <c r="A1" s="32" t="s">
        <v>41</v>
      </c>
      <c r="B1" s="32" t="s">
        <v>42</v>
      </c>
      <c r="C1" s="32" t="s">
        <v>43</v>
      </c>
      <c r="D1" s="32" t="s">
        <v>44</v>
      </c>
    </row>
    <row r="2" spans="1:5">
      <c r="A2" s="33" t="s">
        <v>45</v>
      </c>
      <c r="B2" s="33">
        <v>80000</v>
      </c>
      <c r="C2" s="33">
        <v>2</v>
      </c>
      <c r="D2" s="33">
        <f>B2*C2</f>
        <v>160000</v>
      </c>
    </row>
    <row r="3" spans="1:5">
      <c r="A3" s="33" t="s">
        <v>46</v>
      </c>
      <c r="B3" s="33">
        <v>65000</v>
      </c>
      <c r="C3" s="33">
        <v>3</v>
      </c>
      <c r="D3" s="33">
        <f t="shared" ref="D3:D4" si="0">B3*C3</f>
        <v>195000</v>
      </c>
    </row>
    <row r="4" spans="1:5">
      <c r="A4" s="33" t="s">
        <v>47</v>
      </c>
      <c r="B4" s="33">
        <v>100000</v>
      </c>
      <c r="C4" s="33">
        <v>4</v>
      </c>
      <c r="D4" s="33">
        <f t="shared" si="0"/>
        <v>400000</v>
      </c>
    </row>
    <row r="5" spans="1:5">
      <c r="A5" s="33"/>
      <c r="B5" s="33"/>
      <c r="C5" s="33"/>
      <c r="D5" s="34">
        <f>D2+D3+D4</f>
        <v>755000</v>
      </c>
      <c r="E5" s="35" t="s">
        <v>48</v>
      </c>
    </row>
  </sheetData>
  <conditionalFormatting sqref="A1:E4">
    <cfRule type="containsText" dxfId="0" priority="1" operator="containsText" text="نام">
      <formula>NOT(ISERROR(SEARCH("نام",A1)))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B1" workbookViewId="0">
      <selection activeCell="C23" sqref="C19:C23"/>
    </sheetView>
  </sheetViews>
  <sheetFormatPr defaultColWidth="9.140625" defaultRowHeight="15"/>
  <cols>
    <col min="1" max="1" width="41" style="36" customWidth="1"/>
    <col min="2" max="3" width="26.42578125" style="36" customWidth="1"/>
    <col min="4" max="4" width="24.85546875" style="41" customWidth="1"/>
    <col min="5" max="16384" width="9.140625" style="36"/>
  </cols>
  <sheetData>
    <row r="1" spans="1:15">
      <c r="C1" s="37" t="s">
        <v>13</v>
      </c>
      <c r="D1" s="38">
        <v>1</v>
      </c>
      <c r="E1" s="38">
        <v>2</v>
      </c>
      <c r="F1" s="38">
        <v>3</v>
      </c>
      <c r="G1" s="38">
        <v>4</v>
      </c>
      <c r="H1" s="38">
        <v>5</v>
      </c>
      <c r="I1" s="38">
        <v>6</v>
      </c>
      <c r="J1" s="38">
        <v>7</v>
      </c>
      <c r="K1" s="38">
        <v>8</v>
      </c>
      <c r="L1" s="38">
        <v>9</v>
      </c>
      <c r="M1" s="38">
        <v>10</v>
      </c>
      <c r="N1" s="38">
        <v>11</v>
      </c>
      <c r="O1" s="38">
        <v>12</v>
      </c>
    </row>
    <row r="2" spans="1:15">
      <c r="C2" s="38">
        <v>0.5</v>
      </c>
      <c r="D2" s="36">
        <v>8144</v>
      </c>
      <c r="E2" s="36">
        <v>7726</v>
      </c>
      <c r="F2" s="36">
        <v>18718</v>
      </c>
      <c r="G2" s="36">
        <v>82272</v>
      </c>
      <c r="H2" s="36">
        <v>93523</v>
      </c>
      <c r="I2" s="36">
        <v>18773</v>
      </c>
      <c r="J2" s="36">
        <v>56653</v>
      </c>
      <c r="K2" s="36">
        <v>67642</v>
      </c>
      <c r="L2" s="36">
        <v>23810</v>
      </c>
      <c r="M2" s="36">
        <v>99229</v>
      </c>
      <c r="N2" s="36">
        <v>108986</v>
      </c>
      <c r="O2" s="36">
        <v>121996</v>
      </c>
    </row>
    <row r="3" spans="1:15">
      <c r="C3" s="38">
        <v>1</v>
      </c>
      <c r="D3" s="36">
        <v>3345</v>
      </c>
      <c r="E3" s="36">
        <v>33123</v>
      </c>
      <c r="F3" s="36">
        <v>111108</v>
      </c>
      <c r="G3" s="36">
        <v>132676</v>
      </c>
      <c r="H3" s="36">
        <v>162563</v>
      </c>
      <c r="I3" s="36">
        <v>105168</v>
      </c>
      <c r="J3" s="36">
        <v>188548</v>
      </c>
      <c r="K3" s="36">
        <v>114429</v>
      </c>
      <c r="L3" s="36">
        <v>127552</v>
      </c>
      <c r="M3" s="36">
        <v>105966</v>
      </c>
      <c r="N3" s="36">
        <v>156975</v>
      </c>
      <c r="O3" s="36">
        <v>223384</v>
      </c>
    </row>
    <row r="4" spans="1:15">
      <c r="C4" s="38">
        <v>1.5</v>
      </c>
      <c r="D4" s="36">
        <v>37513</v>
      </c>
      <c r="E4" s="36">
        <v>147307</v>
      </c>
      <c r="F4" s="36">
        <v>236002</v>
      </c>
      <c r="G4" s="36">
        <v>209142</v>
      </c>
      <c r="H4" s="36">
        <v>152278</v>
      </c>
      <c r="I4" s="36">
        <v>270791</v>
      </c>
      <c r="J4" s="36">
        <v>265693</v>
      </c>
      <c r="K4" s="36">
        <v>217129</v>
      </c>
      <c r="L4" s="36">
        <v>221251</v>
      </c>
      <c r="M4" s="36">
        <v>123544</v>
      </c>
      <c r="N4" s="36">
        <v>369653</v>
      </c>
      <c r="O4" s="36">
        <v>399107</v>
      </c>
    </row>
    <row r="5" spans="1:15">
      <c r="C5" s="38">
        <v>2</v>
      </c>
      <c r="D5" s="36">
        <v>77864</v>
      </c>
      <c r="E5" s="36">
        <v>360287</v>
      </c>
      <c r="F5" s="36">
        <v>374633</v>
      </c>
      <c r="G5" s="36">
        <v>323693</v>
      </c>
      <c r="H5" s="36">
        <v>207091</v>
      </c>
      <c r="I5" s="36">
        <v>391867</v>
      </c>
      <c r="J5" s="36">
        <v>309406</v>
      </c>
      <c r="K5" s="36">
        <v>301079</v>
      </c>
      <c r="L5" s="36">
        <v>347839</v>
      </c>
      <c r="M5" s="36">
        <v>216038</v>
      </c>
      <c r="N5" s="36">
        <v>350505</v>
      </c>
      <c r="O5" s="36">
        <v>793740</v>
      </c>
    </row>
    <row r="6" spans="1:15">
      <c r="C6" s="38">
        <v>3</v>
      </c>
      <c r="D6" s="36">
        <v>223525</v>
      </c>
      <c r="E6" s="36">
        <v>574611</v>
      </c>
      <c r="F6" s="36">
        <v>587135</v>
      </c>
      <c r="G6" s="36">
        <v>404399</v>
      </c>
      <c r="H6" s="36">
        <v>244121</v>
      </c>
      <c r="I6" s="36">
        <v>513200</v>
      </c>
      <c r="J6" s="36">
        <v>374703</v>
      </c>
      <c r="K6" s="36">
        <v>460563</v>
      </c>
      <c r="L6" s="36">
        <v>341196</v>
      </c>
      <c r="M6" s="36">
        <v>374815</v>
      </c>
      <c r="N6" s="36">
        <v>439466</v>
      </c>
      <c r="O6" s="36">
        <v>610446</v>
      </c>
    </row>
    <row r="7" spans="1:15">
      <c r="C7" s="38">
        <v>4</v>
      </c>
      <c r="D7" s="36">
        <v>379010</v>
      </c>
      <c r="E7" s="36">
        <v>496062</v>
      </c>
      <c r="F7" s="36">
        <v>663966</v>
      </c>
      <c r="G7" s="36">
        <v>379408</v>
      </c>
      <c r="H7" s="36">
        <v>184534</v>
      </c>
      <c r="I7" s="36">
        <v>572498</v>
      </c>
      <c r="J7" s="36">
        <v>370385</v>
      </c>
      <c r="K7" s="36">
        <v>472685</v>
      </c>
      <c r="L7" s="36">
        <v>412740</v>
      </c>
      <c r="M7" s="36">
        <v>499912</v>
      </c>
      <c r="N7" s="36">
        <v>506447</v>
      </c>
      <c r="O7" s="36">
        <v>775806</v>
      </c>
    </row>
    <row r="8" spans="1:15">
      <c r="C8" s="38">
        <v>6</v>
      </c>
      <c r="D8" s="36">
        <v>347385</v>
      </c>
      <c r="E8" s="36">
        <v>400751</v>
      </c>
      <c r="F8" s="36">
        <v>581526</v>
      </c>
      <c r="G8" s="36">
        <v>325639</v>
      </c>
      <c r="H8" s="36">
        <v>153014</v>
      </c>
      <c r="I8" s="36">
        <v>454761</v>
      </c>
      <c r="J8" s="36">
        <v>267331</v>
      </c>
      <c r="K8" s="36">
        <v>293214</v>
      </c>
      <c r="L8" s="36">
        <v>440103</v>
      </c>
      <c r="M8" s="36">
        <v>507047</v>
      </c>
      <c r="N8" s="36">
        <v>319578</v>
      </c>
      <c r="O8" s="36">
        <v>764817</v>
      </c>
    </row>
    <row r="9" spans="1:15">
      <c r="C9" s="38"/>
      <c r="D9" s="36"/>
    </row>
    <row r="10" spans="1:15" ht="15.75">
      <c r="A10" s="39"/>
      <c r="B10" s="39" t="s">
        <v>49</v>
      </c>
      <c r="C10" s="40" t="s">
        <v>50</v>
      </c>
      <c r="E10" s="42"/>
    </row>
    <row r="11" spans="1:15" ht="15.75">
      <c r="A11" s="39"/>
      <c r="B11" s="39" t="s">
        <v>51</v>
      </c>
      <c r="C11" s="40" t="s">
        <v>52</v>
      </c>
      <c r="E11" s="42"/>
    </row>
    <row r="12" spans="1:15" ht="15.75">
      <c r="A12" s="39"/>
      <c r="B12" s="39" t="s">
        <v>53</v>
      </c>
      <c r="C12" s="40" t="s">
        <v>54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15.75">
      <c r="A13" s="39"/>
      <c r="B13" s="39" t="s">
        <v>55</v>
      </c>
      <c r="C13" s="40" t="s">
        <v>56</v>
      </c>
      <c r="E13" s="42"/>
    </row>
    <row r="14" spans="1:15" ht="15.75">
      <c r="A14" s="39" t="s">
        <v>57</v>
      </c>
      <c r="B14" s="39" t="s">
        <v>58</v>
      </c>
      <c r="C14" s="40" t="s">
        <v>59</v>
      </c>
      <c r="E14" s="42"/>
    </row>
    <row r="15" spans="1:15" ht="15.75">
      <c r="A15" s="39" t="s">
        <v>60</v>
      </c>
      <c r="B15" s="39" t="s">
        <v>61</v>
      </c>
      <c r="C15" s="40" t="s">
        <v>62</v>
      </c>
      <c r="E15" s="42"/>
    </row>
    <row r="16" spans="1:15">
      <c r="C16" s="40" t="s">
        <v>63</v>
      </c>
    </row>
    <row r="19" spans="3:3">
      <c r="C19" s="43"/>
    </row>
    <row r="20" spans="3:3">
      <c r="C20" s="43"/>
    </row>
    <row r="21" spans="3:3">
      <c r="C21" s="43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W27"/>
  <sheetViews>
    <sheetView rightToLeft="1" tabSelected="1" zoomScale="85" zoomScaleNormal="85" workbookViewId="0">
      <selection activeCell="I10" sqref="I10"/>
    </sheetView>
  </sheetViews>
  <sheetFormatPr defaultColWidth="9" defaultRowHeight="15"/>
  <cols>
    <col min="1" max="1" width="5.7109375" style="7" customWidth="1"/>
    <col min="2" max="2" width="8.28515625" style="7" customWidth="1"/>
    <col min="3" max="3" width="8.85546875" style="7" bestFit="1" customWidth="1"/>
    <col min="4" max="4" width="4.5703125" style="7" bestFit="1" customWidth="1"/>
    <col min="5" max="5" width="5.42578125" style="7" customWidth="1"/>
    <col min="6" max="8" width="9.85546875" style="7" bestFit="1" customWidth="1"/>
    <col min="9" max="10" width="8.85546875" style="7" bestFit="1" customWidth="1"/>
    <col min="11" max="11" width="12.5703125" style="7" bestFit="1" customWidth="1"/>
    <col min="12" max="12" width="8.85546875" style="7" bestFit="1" customWidth="1"/>
    <col min="13" max="13" width="9.85546875" style="7" bestFit="1" customWidth="1"/>
    <col min="14" max="16" width="15" style="7" customWidth="1"/>
    <col min="17" max="17" width="10.5703125" style="7" bestFit="1" customWidth="1"/>
    <col min="18" max="19" width="11.7109375" style="7" bestFit="1" customWidth="1"/>
    <col min="20" max="20" width="10.5703125" style="7" bestFit="1" customWidth="1"/>
    <col min="21" max="21" width="15.42578125" style="7" customWidth="1"/>
    <col min="22" max="16384" width="9" style="7"/>
  </cols>
  <sheetData>
    <row r="1" spans="1:23">
      <c r="A1" s="54">
        <v>4</v>
      </c>
      <c r="C1" s="55" t="s">
        <v>14</v>
      </c>
      <c r="D1" s="56" t="s">
        <v>15</v>
      </c>
      <c r="E1" s="56"/>
      <c r="J1" s="57" t="str">
        <f>CHOOSE(A1,"فــروردین ","اردیـبـهشت","خــــرداد","تـــــــیــر","مـــــــرداد","شهـــــریور","مـــــــــهـــــر","آبـــــــان","آذر","دی ","بـــــــهــمـــن","اســـــفــند")</f>
        <v>تـــــــیــر</v>
      </c>
      <c r="K1" s="57"/>
      <c r="L1" s="57"/>
    </row>
    <row r="2" spans="1:23">
      <c r="A2" s="54"/>
      <c r="C2" s="55"/>
      <c r="D2" s="56"/>
      <c r="E2" s="56"/>
      <c r="J2" s="57"/>
      <c r="K2" s="57"/>
      <c r="L2" s="57"/>
    </row>
    <row r="3" spans="1:23" ht="15.75" thickBot="1"/>
    <row r="4" spans="1:23" ht="24.75" thickTop="1" thickBot="1">
      <c r="A4" s="58" t="s">
        <v>16</v>
      </c>
      <c r="B4" s="59"/>
      <c r="C4" s="60"/>
      <c r="D4" s="58" t="s">
        <v>1</v>
      </c>
      <c r="E4" s="60"/>
      <c r="F4" s="61" t="s">
        <v>17</v>
      </c>
      <c r="G4" s="61"/>
      <c r="H4" s="61"/>
      <c r="I4" s="61"/>
      <c r="J4" s="61"/>
      <c r="K4" s="61"/>
      <c r="L4" s="61"/>
      <c r="M4" s="61"/>
      <c r="N4" s="62" t="s">
        <v>18</v>
      </c>
      <c r="O4" s="64" t="s">
        <v>19</v>
      </c>
      <c r="P4" s="62" t="s">
        <v>20</v>
      </c>
      <c r="Q4" s="66" t="s">
        <v>21</v>
      </c>
      <c r="R4" s="66"/>
      <c r="S4" s="66"/>
      <c r="T4" s="66"/>
      <c r="U4" s="67" t="s">
        <v>22</v>
      </c>
      <c r="V4" s="50" t="s">
        <v>23</v>
      </c>
      <c r="W4" s="51"/>
    </row>
    <row r="5" spans="1:23" s="10" customFormat="1" ht="33" customHeight="1" thickTop="1" thickBot="1">
      <c r="A5" s="8" t="s">
        <v>24</v>
      </c>
      <c r="B5" s="8" t="s">
        <v>0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9" t="s">
        <v>30</v>
      </c>
      <c r="I5" s="8" t="s">
        <v>31</v>
      </c>
      <c r="J5" s="8" t="s">
        <v>32</v>
      </c>
      <c r="K5" s="8" t="s">
        <v>33</v>
      </c>
      <c r="L5" s="8" t="s">
        <v>34</v>
      </c>
      <c r="M5" s="8" t="s">
        <v>35</v>
      </c>
      <c r="N5" s="63"/>
      <c r="O5" s="65"/>
      <c r="P5" s="63"/>
      <c r="Q5" s="8" t="s">
        <v>36</v>
      </c>
      <c r="R5" s="8" t="s">
        <v>37</v>
      </c>
      <c r="S5" s="8" t="s">
        <v>38</v>
      </c>
      <c r="T5" s="8" t="s">
        <v>39</v>
      </c>
      <c r="U5" s="68"/>
      <c r="V5" s="52"/>
      <c r="W5" s="53"/>
    </row>
    <row r="6" spans="1:23" ht="21" customHeight="1" thickTop="1">
      <c r="A6" s="11">
        <v>1</v>
      </c>
      <c r="B6" s="12" t="str">
        <f>CHOOSE(A6,'[1]جدول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امین </v>
      </c>
      <c r="C6" s="13" t="str">
        <f>CHOOSE(A6,'[1]جدول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حیدر پور </v>
      </c>
      <c r="D6" s="14">
        <f>VLOOKUP(A6,'[1]جدول داده ها'!$A$3:$O$22,4,FALSE)</f>
        <v>185</v>
      </c>
      <c r="E6" s="15">
        <f>VLOOKUP(A6,'[1]جدول داده ها'!$A$3:$O$22,5,FALSE)</f>
        <v>20</v>
      </c>
      <c r="F6" s="16">
        <f>VLOOKUP(A6,'[1]جدول داده ها'!$A$3:$O$22,6,FALSE)</f>
        <v>4500000</v>
      </c>
      <c r="G6" s="17">
        <f>(F6/220)*E6</f>
        <v>409090.90909090912</v>
      </c>
      <c r="H6" s="17">
        <f>VLOOKUP(A6,'[1]جدول داده ها'!$A$3:$O$22,7,FALSE)</f>
        <v>300000</v>
      </c>
      <c r="I6" s="17">
        <f>(VLOOKUP(A6,'[1]جدول داده ها'!$A$3:$O$22,9,FALSE))</f>
        <v>220000</v>
      </c>
      <c r="J6" s="17">
        <f>(VLOOKUP(A6,'[1]جدول داده ها'!$A$3:$O$22,10,FALSE))</f>
        <v>100000</v>
      </c>
      <c r="K6" s="17">
        <f>VLOOKUP(A6,'[1]جدول داده ها'!$A$3:$O$22,11,FALSE)</f>
        <v>500000</v>
      </c>
      <c r="L6" s="17">
        <f>VLOOKUP(A6,'[1]جدول داده ها'!$A$3:$O$22,13,FALSE)</f>
        <v>1000000</v>
      </c>
      <c r="M6" s="17">
        <f>VLOOKUP(A6,'[1]جدول داده ها'!$A$3:$O$22,14,FALSE)</f>
        <v>0</v>
      </c>
      <c r="N6" s="17">
        <f>SUM(F6:K6,M6)</f>
        <v>6029090.9090909092</v>
      </c>
      <c r="O6" s="17">
        <f>SUM(F6:H6,K6,M6)</f>
        <v>5709090.9090909092</v>
      </c>
      <c r="P6" s="17">
        <f>SUM(F6:M6)</f>
        <v>7029090.9090909092</v>
      </c>
      <c r="Q6" s="17">
        <f>IF(AND(N6&gt;2450000,N6&lt;=5950000),(N6-(2450000))*0.1,IF(AND(N6&gt;5950000,N6&lt;=10783333),(N6-(5950000))*0.2+(350000),IF(AND(N6&gt;10783333,N6&lt;=23283333),(N6-(10783333))*0.25+(1316667),IF(AND(N6&gt;23283333,N6&lt;=1000000000),(N6-(23283333))*0.3+(4441667),0))))</f>
        <v>365818.18181818182</v>
      </c>
      <c r="R6" s="17">
        <f>VLOOKUP(A6,'[1]جدول داده ها'!$A$3:$O$22,15,FALSE)</f>
        <v>0</v>
      </c>
      <c r="S6" s="17">
        <f>IF(AND(O6&gt;1,O6&lt;=15372000),O6*0.23,3535560)</f>
        <v>1313090.9090909092</v>
      </c>
      <c r="T6" s="17">
        <f>IF(AND(O6&gt;1,O6&lt;=15372000),O6*0.07,1076040)</f>
        <v>399636.36363636371</v>
      </c>
      <c r="U6" s="17">
        <f>SUM(Q6:R6,T6)</f>
        <v>765454.54545454553</v>
      </c>
      <c r="V6" s="71">
        <f>P6-U6</f>
        <v>6263636.3636363633</v>
      </c>
      <c r="W6" s="72"/>
    </row>
    <row r="7" spans="1:23" ht="21" customHeight="1">
      <c r="A7" s="18">
        <v>2</v>
      </c>
      <c r="B7" s="19" t="str">
        <f>CHOOSE(A7,'[1]جدول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فرشید</v>
      </c>
      <c r="C7" s="20" t="str">
        <f>CHOOSE(A7,'[1]جدول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میدانی</v>
      </c>
      <c r="D7" s="21">
        <f>VLOOKUP(A7,'[1]جدول داده ها'!$A$3:$E$22,4,FALSE)</f>
        <v>185</v>
      </c>
      <c r="E7" s="22">
        <f>VLOOKUP(A7,'[1]جدول داده ها'!$A$3:$E$22,5,FALSE)</f>
        <v>21</v>
      </c>
      <c r="F7" s="23">
        <f>VLOOKUP(A7,'[1]جدول داده ها'!$A$3:$O$22,6,FALSE)</f>
        <v>3500000</v>
      </c>
      <c r="G7" s="24">
        <f t="shared" ref="G7:G25" si="0">(F7/220)*E7</f>
        <v>334090.90909090912</v>
      </c>
      <c r="H7" s="24">
        <f>VLOOKUP(A7,'[1]جدول داده ها'!$A$3:$O$22,7,FALSE)</f>
        <v>300000</v>
      </c>
      <c r="I7" s="24">
        <f>(VLOOKUP(A7,'[1]جدول داده ها'!$A$3:$O$22,9,FALSE))</f>
        <v>440000</v>
      </c>
      <c r="J7" s="24">
        <f>(VLOOKUP(A7,'[1]جدول داده ها'!$A$3:$O$22,10,FALSE))</f>
        <v>100000</v>
      </c>
      <c r="K7" s="24">
        <f>VLOOKUP(A7,'[1]جدول داده ها'!$A$3:$O$22,11,FALSE)</f>
        <v>550000</v>
      </c>
      <c r="L7" s="24">
        <f>VLOOKUP(A7,'[1]جدول داده ها'!$A$3:$O$22,13,FALSE)</f>
        <v>500000</v>
      </c>
      <c r="M7" s="24">
        <f>VLOOKUP(A7,'[1]جدول داده ها'!$A$3:$O$22,14,FALSE)</f>
        <v>0</v>
      </c>
      <c r="N7" s="24">
        <f t="shared" ref="N7:N25" si="1">SUM(F7:K7,M7)</f>
        <v>5224090.9090909092</v>
      </c>
      <c r="O7" s="24">
        <f>SUM(F7:H7,K7,M7)</f>
        <v>4684090.9090909092</v>
      </c>
      <c r="P7" s="24">
        <f t="shared" ref="P7:P25" si="2">SUM(F7:M7)</f>
        <v>5724090.9090909092</v>
      </c>
      <c r="Q7" s="24">
        <f>IF(AND(N7&gt;2450000,N7&lt;=5950000),(N7-(2450000))*0.1,IF(AND(N7&gt;5950000,N7&lt;=10783333),(N7-(5950000))*0.2+(350000),IF(AND(N7&gt;10783333,N7&lt;=23283333),(N7-(10783333))*0.25+(1316667),IF(AND(N7&gt;23283333,N7&lt;=1000000000),(N7-(23283333))*0.3+(4441667),0))))</f>
        <v>277409.09090909094</v>
      </c>
      <c r="R7" s="24">
        <f>VLOOKUP(A7,'[1]جدول داده ها'!$A$3:$O$22,15,FALSE)</f>
        <v>0</v>
      </c>
      <c r="S7" s="24">
        <f t="shared" ref="S7:S25" si="3">IF(AND(O7&gt;1,O7&lt;=15372000),O7*0.23,3535560)</f>
        <v>1077340.9090909092</v>
      </c>
      <c r="T7" s="24">
        <f t="shared" ref="T7:T25" si="4">IF(AND(O7&gt;1,O7&lt;=15372000),O7*0.07,1076040)</f>
        <v>327886.36363636365</v>
      </c>
      <c r="U7" s="24">
        <f t="shared" ref="U7:U24" si="5">SUM(Q7:R7,T7)</f>
        <v>605295.45454545459</v>
      </c>
      <c r="V7" s="69">
        <f t="shared" ref="V7:V25" si="6">P7-U7</f>
        <v>5118795.4545454551</v>
      </c>
      <c r="W7" s="70"/>
    </row>
    <row r="8" spans="1:23" ht="21" customHeight="1">
      <c r="A8" s="18">
        <v>3</v>
      </c>
      <c r="B8" s="19" t="str">
        <f>CHOOSE(A8,'[1]جدول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بهرام </v>
      </c>
      <c r="C8" s="20" t="str">
        <f>CHOOSE(A8,'[1]جدول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صمدیان</v>
      </c>
      <c r="D8" s="21">
        <f>VLOOKUP(A8,'[1]جدول داده ها'!$A$3:$E$22,4,FALSE)</f>
        <v>185</v>
      </c>
      <c r="E8" s="22">
        <f>VLOOKUP(A8,'[1]جدول داده ها'!$A$3:$E$22,5,FALSE)</f>
        <v>15</v>
      </c>
      <c r="F8" s="23">
        <f>VLOOKUP(A8,'[1]جدول داده ها'!$A$3:$O$22,6,FALSE)</f>
        <v>2500000</v>
      </c>
      <c r="G8" s="24">
        <f t="shared" si="0"/>
        <v>170454.54545454547</v>
      </c>
      <c r="H8" s="24">
        <f>VLOOKUP(A8,'[1]جدول داده ها'!$A$3:$O$22,7,FALSE)</f>
        <v>300000</v>
      </c>
      <c r="I8" s="24">
        <f>(VLOOKUP(A8,'[1]جدول داده ها'!$A$3:$O$22,9,FALSE))</f>
        <v>220000</v>
      </c>
      <c r="J8" s="24">
        <f>(VLOOKUP(A8,'[1]جدول داده ها'!$A$3:$O$22,10,FALSE))</f>
        <v>100000</v>
      </c>
      <c r="K8" s="24">
        <f>VLOOKUP(A8,'[1]جدول داده ها'!$A$3:$O$22,11,FALSE)</f>
        <v>200000</v>
      </c>
      <c r="L8" s="24">
        <f>VLOOKUP(A8,'[1]جدول داده ها'!$A$3:$O$22,13,FALSE)</f>
        <v>0</v>
      </c>
      <c r="M8" s="24">
        <f>VLOOKUP(A8,'[1]جدول داده ها'!$A$3:$O$22,14,FALSE)</f>
        <v>0</v>
      </c>
      <c r="N8" s="24">
        <f t="shared" si="1"/>
        <v>3490454.5454545454</v>
      </c>
      <c r="O8" s="24">
        <f t="shared" ref="O8:O24" si="7">SUM(F8:H8,K8,M8)</f>
        <v>3170454.5454545454</v>
      </c>
      <c r="P8" s="24">
        <f t="shared" si="2"/>
        <v>3490454.5454545454</v>
      </c>
      <c r="Q8" s="24">
        <f t="shared" ref="Q8:Q25" si="8">IF(AND(N8&gt;2450000,N8&lt;=5950000),(N8-(2450000))*0.1,IF(AND(N8&gt;5950000,N8&lt;=10783333),(N8-(5950000))*0.2+(350000),IF(AND(N8&gt;10783333,N8&lt;=23283333),(N8-(10783333))*0.25+(1316667),IF(AND(N8&gt;23283333,N8&lt;=1000000000),(N8-(23283333))*0.3+(4441667),0))))</f>
        <v>104045.45454545454</v>
      </c>
      <c r="R8" s="24">
        <f>VLOOKUP(A8,'[1]جدول داده ها'!$A$3:$O$22,15,FALSE)</f>
        <v>0</v>
      </c>
      <c r="S8" s="24">
        <f t="shared" si="3"/>
        <v>729204.54545454553</v>
      </c>
      <c r="T8" s="24">
        <f t="shared" si="4"/>
        <v>221931.81818181821</v>
      </c>
      <c r="U8" s="24">
        <f t="shared" si="5"/>
        <v>325977.27272727276</v>
      </c>
      <c r="V8" s="69">
        <f t="shared" si="6"/>
        <v>3164477.2727272725</v>
      </c>
      <c r="W8" s="70"/>
    </row>
    <row r="9" spans="1:23" ht="21" customHeight="1">
      <c r="A9" s="18">
        <v>4</v>
      </c>
      <c r="B9" s="19" t="str">
        <f>CHOOSE(A9,'[1]جدول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بیژن </v>
      </c>
      <c r="C9" s="20" t="str">
        <f>CHOOSE(A9,'[1]جدول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باقری نژاد</v>
      </c>
      <c r="D9" s="21">
        <f>VLOOKUP(A9,'[1]جدول داده ها'!$A$3:$E$22,4,FALSE)</f>
        <v>185</v>
      </c>
      <c r="E9" s="22">
        <f>VLOOKUP(A9,'[1]جدول داده ها'!$A$3:$E$22,5,FALSE)</f>
        <v>6</v>
      </c>
      <c r="F9" s="23">
        <f>VLOOKUP(A9,'[1]جدول داده ها'!$A$3:$O$22,6,FALSE)</f>
        <v>4000000</v>
      </c>
      <c r="G9" s="24">
        <f t="shared" si="0"/>
        <v>109090.90909090909</v>
      </c>
      <c r="H9" s="24">
        <f>VLOOKUP(A9,'[1]جدول داده ها'!$A$3:$O$22,7,FALSE)</f>
        <v>300000</v>
      </c>
      <c r="I9" s="24">
        <f>(VLOOKUP(A9,'[1]جدول داده ها'!$A$3:$O$22,9,FALSE))</f>
        <v>0</v>
      </c>
      <c r="J9" s="24">
        <f>(VLOOKUP(A9,'[1]جدول داده ها'!$A$3:$O$22,10,FALSE))</f>
        <v>100000</v>
      </c>
      <c r="K9" s="24">
        <f>VLOOKUP(A9,'[1]جدول داده ها'!$A$3:$O$22,11,FALSE)</f>
        <v>0</v>
      </c>
      <c r="L9" s="24">
        <f>VLOOKUP(A9,'[1]جدول داده ها'!$A$3:$O$22,13,FALSE)</f>
        <v>0</v>
      </c>
      <c r="M9" s="24">
        <f>VLOOKUP(A9,'[1]جدول داده ها'!$A$3:$O$22,14,FALSE)</f>
        <v>0</v>
      </c>
      <c r="N9" s="24">
        <f t="shared" si="1"/>
        <v>4509090.9090909092</v>
      </c>
      <c r="O9" s="24">
        <f t="shared" si="7"/>
        <v>4409090.9090909092</v>
      </c>
      <c r="P9" s="24">
        <f t="shared" si="2"/>
        <v>4509090.9090909092</v>
      </c>
      <c r="Q9" s="24">
        <f t="shared" si="8"/>
        <v>205909.09090909094</v>
      </c>
      <c r="R9" s="24">
        <f>VLOOKUP(A9,'[1]جدول داده ها'!$A$3:$O$22,15,FALSE)</f>
        <v>0</v>
      </c>
      <c r="S9" s="24">
        <f t="shared" si="3"/>
        <v>1014090.9090909092</v>
      </c>
      <c r="T9" s="24">
        <f t="shared" si="4"/>
        <v>308636.36363636365</v>
      </c>
      <c r="U9" s="24">
        <f t="shared" si="5"/>
        <v>514545.45454545459</v>
      </c>
      <c r="V9" s="69">
        <f t="shared" si="6"/>
        <v>3994545.4545454546</v>
      </c>
      <c r="W9" s="70"/>
    </row>
    <row r="10" spans="1:23" ht="21" customHeight="1">
      <c r="A10" s="18">
        <v>5</v>
      </c>
      <c r="B10" s="19" t="str">
        <f>CHOOSE(A10,'[1]جدول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فرشاد</v>
      </c>
      <c r="C10" s="20" t="str">
        <f>CHOOSE(A10,'[1]جدول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 بیات </v>
      </c>
      <c r="D10" s="21">
        <f>VLOOKUP(A10,'[1]جدول داده ها'!$A$3:$E$22,4,FALSE)</f>
        <v>185</v>
      </c>
      <c r="E10" s="22">
        <f>VLOOKUP(A10,'[1]جدول داده ها'!$A$3:$E$22,5,FALSE)</f>
        <v>8</v>
      </c>
      <c r="F10" s="23">
        <f>VLOOKUP(A10,'[1]جدول داده ها'!$A$3:$O$22,6,FALSE)</f>
        <v>3000000</v>
      </c>
      <c r="G10" s="24">
        <f t="shared" si="0"/>
        <v>109090.90909090909</v>
      </c>
      <c r="H10" s="24">
        <f>VLOOKUP(A10,'[1]جدول داده ها'!$A$3:$O$22,7,FALSE)</f>
        <v>300000</v>
      </c>
      <c r="I10" s="24">
        <f>(VLOOKUP(A10,'[1]جدول داده ها'!$A$3:$O$22,9,FALSE))</f>
        <v>440000</v>
      </c>
      <c r="J10" s="24">
        <f>(VLOOKUP(A10,'[1]جدول داده ها'!$A$3:$O$22,10,FALSE))</f>
        <v>100000</v>
      </c>
      <c r="K10" s="24">
        <f>VLOOKUP(A10,'[1]جدول داده ها'!$A$3:$O$22,11,FALSE)</f>
        <v>0</v>
      </c>
      <c r="L10" s="24">
        <f>VLOOKUP(A10,'[1]جدول داده ها'!$A$3:$O$22,13,FALSE)</f>
        <v>0</v>
      </c>
      <c r="M10" s="24">
        <f>VLOOKUP(A10,'[1]جدول داده ها'!$A$3:$O$22,14,FALSE)</f>
        <v>0</v>
      </c>
      <c r="N10" s="24">
        <f t="shared" si="1"/>
        <v>3949090.9090909092</v>
      </c>
      <c r="O10" s="24">
        <f t="shared" si="7"/>
        <v>3409090.9090909092</v>
      </c>
      <c r="P10" s="24">
        <f t="shared" si="2"/>
        <v>3949090.9090909092</v>
      </c>
      <c r="Q10" s="24">
        <f t="shared" si="8"/>
        <v>149909.09090909091</v>
      </c>
      <c r="R10" s="24">
        <f>VLOOKUP(A10,'[1]جدول داده ها'!$A$3:$O$22,15,FALSE)</f>
        <v>0</v>
      </c>
      <c r="S10" s="24">
        <f t="shared" si="3"/>
        <v>784090.90909090918</v>
      </c>
      <c r="T10" s="24">
        <f t="shared" si="4"/>
        <v>238636.36363636368</v>
      </c>
      <c r="U10" s="24">
        <f t="shared" si="5"/>
        <v>388545.45454545459</v>
      </c>
      <c r="V10" s="69">
        <f t="shared" si="6"/>
        <v>3560545.4545454546</v>
      </c>
      <c r="W10" s="70"/>
    </row>
    <row r="11" spans="1:23" ht="21" customHeight="1">
      <c r="A11" s="18">
        <v>6</v>
      </c>
      <c r="B11" s="19" t="str">
        <f>CHOOSE(A11,'[1]جدول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محمد </v>
      </c>
      <c r="C11" s="20" t="str">
        <f>CHOOSE(A11,'[1]جدول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مقدم</v>
      </c>
      <c r="D11" s="21">
        <f>VLOOKUP(A11,'[1]جدول داده ها'!$A$3:$E$22,4,FALSE)</f>
        <v>185</v>
      </c>
      <c r="E11" s="22">
        <f>VLOOKUP(A11,'[1]جدول داده ها'!$A$3:$E$22,5,FALSE)</f>
        <v>14</v>
      </c>
      <c r="F11" s="23">
        <f>VLOOKUP(A11,'[1]جدول داده ها'!$A$3:$O$22,6,FALSE)</f>
        <v>2196000</v>
      </c>
      <c r="G11" s="24">
        <f t="shared" si="0"/>
        <v>139745.45454545456</v>
      </c>
      <c r="H11" s="24">
        <f>VLOOKUP(A11,'[1]جدول داده ها'!$A$3:$O$22,7,FALSE)</f>
        <v>300000</v>
      </c>
      <c r="I11" s="24">
        <f>(VLOOKUP(A11,'[1]جدول داده ها'!$A$3:$O$22,9,FALSE))</f>
        <v>440000</v>
      </c>
      <c r="J11" s="24">
        <f>(VLOOKUP(A11,'[1]جدول داده ها'!$A$3:$O$22,10,FALSE))</f>
        <v>100000</v>
      </c>
      <c r="K11" s="24">
        <f>VLOOKUP(A11,'[1]جدول داده ها'!$A$3:$O$22,11,FALSE)</f>
        <v>0</v>
      </c>
      <c r="L11" s="24">
        <f>VLOOKUP(A11,'[1]جدول داده ها'!$A$3:$O$22,13,FALSE)</f>
        <v>0</v>
      </c>
      <c r="M11" s="24">
        <f>VLOOKUP(A11,'[1]جدول داده ها'!$A$3:$O$22,14,FALSE)</f>
        <v>0</v>
      </c>
      <c r="N11" s="24">
        <f t="shared" si="1"/>
        <v>3175745.4545454546</v>
      </c>
      <c r="O11" s="24">
        <f t="shared" si="7"/>
        <v>2635745.4545454546</v>
      </c>
      <c r="P11" s="24">
        <f t="shared" si="2"/>
        <v>3175745.4545454546</v>
      </c>
      <c r="Q11" s="24">
        <f t="shared" si="8"/>
        <v>72574.545454545456</v>
      </c>
      <c r="R11" s="24">
        <f>VLOOKUP(A11,'[1]جدول داده ها'!$A$3:$O$22,15,FALSE)</f>
        <v>0</v>
      </c>
      <c r="S11" s="24">
        <f t="shared" si="3"/>
        <v>606221.45454545459</v>
      </c>
      <c r="T11" s="24">
        <f t="shared" si="4"/>
        <v>184502.18181818185</v>
      </c>
      <c r="U11" s="24">
        <f t="shared" si="5"/>
        <v>257076.72727272729</v>
      </c>
      <c r="V11" s="69">
        <f t="shared" si="6"/>
        <v>2918668.7272727275</v>
      </c>
      <c r="W11" s="70"/>
    </row>
    <row r="12" spans="1:23" ht="21" customHeight="1">
      <c r="A12" s="18">
        <v>7</v>
      </c>
      <c r="B12" s="19" t="str">
        <f>CHOOSE(A12,'[1]جدول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محمد رضا </v>
      </c>
      <c r="C12" s="20" t="str">
        <f>CHOOSE(A12,'[1]جدول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نیکنام</v>
      </c>
      <c r="D12" s="21">
        <f>VLOOKUP(A12,'[1]جدول داده ها'!$A$3:$E$22,4,FALSE)</f>
        <v>185</v>
      </c>
      <c r="E12" s="22">
        <f>VLOOKUP(A12,'[1]جدول داده ها'!$A$3:$E$22,5,FALSE)</f>
        <v>18</v>
      </c>
      <c r="F12" s="23">
        <f>VLOOKUP(A12,'[1]جدول داده ها'!$A$3:$O$22,6,FALSE)</f>
        <v>3900000</v>
      </c>
      <c r="G12" s="24">
        <f t="shared" si="0"/>
        <v>319090.90909090912</v>
      </c>
      <c r="H12" s="24">
        <f>VLOOKUP(A12,'[1]جدول داده ها'!$A$3:$O$22,7,FALSE)</f>
        <v>300000</v>
      </c>
      <c r="I12" s="24">
        <f>(VLOOKUP(A12,'[1]جدول داده ها'!$A$3:$O$22,9,FALSE))</f>
        <v>0</v>
      </c>
      <c r="J12" s="24">
        <f>(VLOOKUP(A12,'[1]جدول داده ها'!$A$3:$O$22,10,FALSE))</f>
        <v>100000</v>
      </c>
      <c r="K12" s="24">
        <f>VLOOKUP(A12,'[1]جدول داده ها'!$A$3:$O$22,11,FALSE)</f>
        <v>0</v>
      </c>
      <c r="L12" s="24">
        <f>VLOOKUP(A12,'[1]جدول داده ها'!$A$3:$O$22,13,FALSE)</f>
        <v>0</v>
      </c>
      <c r="M12" s="24">
        <f>VLOOKUP(A12,'[1]جدول داده ها'!$A$3:$O$22,14,FALSE)</f>
        <v>0</v>
      </c>
      <c r="N12" s="24">
        <f t="shared" si="1"/>
        <v>4619090.9090909092</v>
      </c>
      <c r="O12" s="24">
        <f t="shared" si="7"/>
        <v>4519090.9090909092</v>
      </c>
      <c r="P12" s="24">
        <f t="shared" si="2"/>
        <v>4619090.9090909092</v>
      </c>
      <c r="Q12" s="24">
        <f t="shared" si="8"/>
        <v>216909.09090909094</v>
      </c>
      <c r="R12" s="24">
        <f>VLOOKUP(A12,'[1]جدول داده ها'!$A$3:$O$22,15,FALSE)</f>
        <v>0</v>
      </c>
      <c r="S12" s="24">
        <f t="shared" si="3"/>
        <v>1039390.9090909092</v>
      </c>
      <c r="T12" s="24">
        <f t="shared" si="4"/>
        <v>316336.36363636365</v>
      </c>
      <c r="U12" s="24">
        <f t="shared" si="5"/>
        <v>533245.45454545459</v>
      </c>
      <c r="V12" s="69">
        <f t="shared" si="6"/>
        <v>4085845.4545454546</v>
      </c>
      <c r="W12" s="70"/>
    </row>
    <row r="13" spans="1:23" ht="21" customHeight="1">
      <c r="A13" s="18">
        <v>8</v>
      </c>
      <c r="B13" s="19" t="str">
        <f>CHOOSE(A13,'[1]جدول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امیر </v>
      </c>
      <c r="C13" s="20" t="str">
        <f>CHOOSE(A13,'[1]جدول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خلیلی</v>
      </c>
      <c r="D13" s="21">
        <f>VLOOKUP(A13,'[1]جدول داده ها'!$A$3:$E$22,4,FALSE)</f>
        <v>185</v>
      </c>
      <c r="E13" s="22">
        <f>VLOOKUP(A13,'[1]جدول داده ها'!$A$3:$E$22,5,FALSE)</f>
        <v>10</v>
      </c>
      <c r="F13" s="23">
        <f>VLOOKUP(A13,'[1]جدول داده ها'!$A$3:$O$22,6,FALSE)</f>
        <v>2500000</v>
      </c>
      <c r="G13" s="24">
        <f t="shared" si="0"/>
        <v>113636.36363636365</v>
      </c>
      <c r="H13" s="24">
        <f>VLOOKUP(A13,'[1]جدول داده ها'!$A$3:$O$22,7,FALSE)</f>
        <v>300000</v>
      </c>
      <c r="I13" s="24">
        <f>(VLOOKUP(A13,'[1]جدول داده ها'!$A$3:$O$22,9,FALSE))</f>
        <v>0</v>
      </c>
      <c r="J13" s="24">
        <f>(VLOOKUP(A13,'[1]جدول داده ها'!$A$3:$O$22,10,FALSE))</f>
        <v>100000</v>
      </c>
      <c r="K13" s="24">
        <f>VLOOKUP(A13,'[1]جدول داده ها'!$A$3:$O$22,11,FALSE)</f>
        <v>300000</v>
      </c>
      <c r="L13" s="24">
        <f>VLOOKUP(A13,'[1]جدول داده ها'!$A$3:$O$22,13,FALSE)</f>
        <v>0</v>
      </c>
      <c r="M13" s="24">
        <f>VLOOKUP(A13,'[1]جدول داده ها'!$A$3:$O$22,14,FALSE)</f>
        <v>0</v>
      </c>
      <c r="N13" s="24">
        <f t="shared" si="1"/>
        <v>3313636.3636363638</v>
      </c>
      <c r="O13" s="24">
        <f t="shared" si="7"/>
        <v>3213636.3636363638</v>
      </c>
      <c r="P13" s="24">
        <f t="shared" si="2"/>
        <v>3313636.3636363638</v>
      </c>
      <c r="Q13" s="24">
        <f t="shared" si="8"/>
        <v>86363.636363636382</v>
      </c>
      <c r="R13" s="24">
        <f>VLOOKUP(A13,'[1]جدول داده ها'!$A$3:$O$22,15,FALSE)</f>
        <v>0</v>
      </c>
      <c r="S13" s="24">
        <f t="shared" si="3"/>
        <v>739136.36363636365</v>
      </c>
      <c r="T13" s="24">
        <f t="shared" si="4"/>
        <v>224954.54545454547</v>
      </c>
      <c r="U13" s="24">
        <f t="shared" si="5"/>
        <v>311318.18181818188</v>
      </c>
      <c r="V13" s="69">
        <f t="shared" si="6"/>
        <v>3002318.1818181816</v>
      </c>
      <c r="W13" s="70"/>
    </row>
    <row r="14" spans="1:23" ht="21" customHeight="1">
      <c r="A14" s="18">
        <v>9</v>
      </c>
      <c r="B14" s="19" t="str">
        <f>CHOOSE(A14,'[1]جدول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کوروش</v>
      </c>
      <c r="C14" s="20" t="str">
        <f>CHOOSE(A14,'[1]جدول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بزرگ</v>
      </c>
      <c r="D14" s="21">
        <f>VLOOKUP(A14,'[1]جدول داده ها'!$A$3:$E$22,4,FALSE)</f>
        <v>185</v>
      </c>
      <c r="E14" s="22">
        <f>VLOOKUP(A14,'[1]جدول داده ها'!$A$3:$E$22,5,FALSE)</f>
        <v>12</v>
      </c>
      <c r="F14" s="23">
        <f>VLOOKUP(A14,'[1]جدول داده ها'!$A$3:$O$22,6,FALSE)</f>
        <v>3000000</v>
      </c>
      <c r="G14" s="24">
        <f t="shared" si="0"/>
        <v>163636.36363636365</v>
      </c>
      <c r="H14" s="24">
        <f>VLOOKUP(A14,'[1]جدول داده ها'!$A$3:$O$22,7,FALSE)</f>
        <v>300000</v>
      </c>
      <c r="I14" s="24">
        <f>(VLOOKUP(A14,'[1]جدول داده ها'!$A$3:$O$22,9,FALSE))</f>
        <v>0</v>
      </c>
      <c r="J14" s="24">
        <f>(VLOOKUP(A14,'[1]جدول داده ها'!$A$3:$O$22,10,FALSE))</f>
        <v>100000</v>
      </c>
      <c r="K14" s="24">
        <f>VLOOKUP(A14,'[1]جدول داده ها'!$A$3:$O$22,11,FALSE)</f>
        <v>350000</v>
      </c>
      <c r="L14" s="24">
        <f>VLOOKUP(A14,'[1]جدول داده ها'!$A$3:$O$22,13,FALSE)</f>
        <v>0</v>
      </c>
      <c r="M14" s="24">
        <f>VLOOKUP(A14,'[1]جدول داده ها'!$A$3:$O$22,14,FALSE)</f>
        <v>0</v>
      </c>
      <c r="N14" s="24">
        <f t="shared" si="1"/>
        <v>3913636.3636363638</v>
      </c>
      <c r="O14" s="24">
        <f t="shared" si="7"/>
        <v>3813636.3636363638</v>
      </c>
      <c r="P14" s="24">
        <f t="shared" si="2"/>
        <v>3913636.3636363638</v>
      </c>
      <c r="Q14" s="24">
        <f t="shared" si="8"/>
        <v>146363.63636363638</v>
      </c>
      <c r="R14" s="24">
        <f>VLOOKUP(A14,'[1]جدول داده ها'!$A$3:$O$22,15,FALSE)</f>
        <v>0</v>
      </c>
      <c r="S14" s="24">
        <f t="shared" si="3"/>
        <v>877136.36363636365</v>
      </c>
      <c r="T14" s="24">
        <f t="shared" si="4"/>
        <v>266954.54545454547</v>
      </c>
      <c r="U14" s="24">
        <f t="shared" si="5"/>
        <v>413318.18181818188</v>
      </c>
      <c r="V14" s="69">
        <f t="shared" si="6"/>
        <v>3500318.1818181816</v>
      </c>
      <c r="W14" s="70"/>
    </row>
    <row r="15" spans="1:23" ht="21" customHeight="1">
      <c r="A15" s="18">
        <v>10</v>
      </c>
      <c r="B15" s="19" t="str">
        <f>CHOOSE(A15,'[1]جدول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داریوش</v>
      </c>
      <c r="C15" s="20" t="str">
        <f>CHOOSE(A15,'[1]جدول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ایرانی </v>
      </c>
      <c r="D15" s="21">
        <f>VLOOKUP(A15,'[1]جدول داده ها'!$A$3:$E$22,4,FALSE)</f>
        <v>185</v>
      </c>
      <c r="E15" s="22">
        <f>VLOOKUP(A15,'[1]جدول داده ها'!$A$3:$E$22,5,FALSE)</f>
        <v>11</v>
      </c>
      <c r="F15" s="23">
        <f>VLOOKUP(A15,'[1]جدول داده ها'!$A$3:$O$22,6,FALSE)</f>
        <v>3350000</v>
      </c>
      <c r="G15" s="24">
        <f t="shared" si="0"/>
        <v>167500</v>
      </c>
      <c r="H15" s="24">
        <f>VLOOKUP(A15,'[1]جدول داده ها'!$A$3:$O$22,7,FALSE)</f>
        <v>300000</v>
      </c>
      <c r="I15" s="24">
        <f>(VLOOKUP(A15,'[1]جدول داده ها'!$A$3:$O$22,9,FALSE))</f>
        <v>0</v>
      </c>
      <c r="J15" s="24">
        <f>(VLOOKUP(A15,'[1]جدول داده ها'!$A$3:$O$22,10,FALSE))</f>
        <v>100000</v>
      </c>
      <c r="K15" s="24">
        <f>VLOOKUP(A15,'[1]جدول داده ها'!$A$3:$O$22,11,FALSE)</f>
        <v>450000</v>
      </c>
      <c r="L15" s="24">
        <f>VLOOKUP(A15,'[1]جدول داده ها'!$A$3:$O$22,13,FALSE)</f>
        <v>0</v>
      </c>
      <c r="M15" s="24">
        <f>VLOOKUP(A15,'[1]جدول داده ها'!$A$3:$O$22,14,FALSE)</f>
        <v>0</v>
      </c>
      <c r="N15" s="24">
        <f t="shared" si="1"/>
        <v>4367500</v>
      </c>
      <c r="O15" s="24">
        <f t="shared" si="7"/>
        <v>4267500</v>
      </c>
      <c r="P15" s="24">
        <f t="shared" si="2"/>
        <v>4367500</v>
      </c>
      <c r="Q15" s="24">
        <f t="shared" si="8"/>
        <v>191750</v>
      </c>
      <c r="R15" s="24">
        <f>VLOOKUP(A15,'[1]جدول داده ها'!$A$3:$O$22,15,FALSE)</f>
        <v>0</v>
      </c>
      <c r="S15" s="24">
        <f t="shared" si="3"/>
        <v>981525</v>
      </c>
      <c r="T15" s="24">
        <f t="shared" si="4"/>
        <v>298725</v>
      </c>
      <c r="U15" s="24">
        <f t="shared" si="5"/>
        <v>490475</v>
      </c>
      <c r="V15" s="69">
        <f t="shared" si="6"/>
        <v>3877025</v>
      </c>
      <c r="W15" s="70"/>
    </row>
    <row r="16" spans="1:23" ht="21" customHeight="1">
      <c r="A16" s="18">
        <v>11</v>
      </c>
      <c r="B16" s="19" t="str">
        <f>CHOOSE(A16,'[1]جدول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بهمن </v>
      </c>
      <c r="C16" s="20" t="str">
        <f>CHOOSE(A16,'[1]جدول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مقدم</v>
      </c>
      <c r="D16" s="21">
        <f>VLOOKUP(A16,'[1]جدول داده ها'!$A$3:$E$22,4,FALSE)</f>
        <v>185</v>
      </c>
      <c r="E16" s="22">
        <f>VLOOKUP(A16,'[1]جدول داده ها'!$A$3:$E$22,5,FALSE)</f>
        <v>3</v>
      </c>
      <c r="F16" s="23">
        <f>VLOOKUP(A16,'[1]جدول داده ها'!$A$3:$O$22,6,FALSE)</f>
        <v>4260000</v>
      </c>
      <c r="G16" s="24">
        <f t="shared" si="0"/>
        <v>58090.909090909088</v>
      </c>
      <c r="H16" s="24">
        <f>VLOOKUP(A16,'[1]جدول داده ها'!$A$3:$O$22,7,FALSE)</f>
        <v>300000</v>
      </c>
      <c r="I16" s="24">
        <f>(VLOOKUP(A16,'[1]جدول داده ها'!$A$3:$O$22,9,FALSE))</f>
        <v>220000</v>
      </c>
      <c r="J16" s="24">
        <f>(VLOOKUP(A16,'[1]جدول داده ها'!$A$3:$O$22,10,FALSE))</f>
        <v>100000</v>
      </c>
      <c r="K16" s="24">
        <f>VLOOKUP(A16,'[1]جدول داده ها'!$A$3:$O$22,11,FALSE)</f>
        <v>0</v>
      </c>
      <c r="L16" s="24">
        <f>VLOOKUP(A16,'[1]جدول داده ها'!$A$3:$O$22,13,FALSE)</f>
        <v>0</v>
      </c>
      <c r="M16" s="24">
        <f>VLOOKUP(A16,'[1]جدول داده ها'!$A$3:$O$22,14,FALSE)</f>
        <v>0</v>
      </c>
      <c r="N16" s="24">
        <f t="shared" si="1"/>
        <v>4938090.9090909092</v>
      </c>
      <c r="O16" s="24">
        <f t="shared" si="7"/>
        <v>4618090.9090909092</v>
      </c>
      <c r="P16" s="24">
        <f t="shared" si="2"/>
        <v>4938090.9090909092</v>
      </c>
      <c r="Q16" s="24">
        <f t="shared" si="8"/>
        <v>248809.09090909094</v>
      </c>
      <c r="R16" s="24">
        <f>VLOOKUP(A16,'[1]جدول داده ها'!$A$3:$O$22,15,FALSE)</f>
        <v>0</v>
      </c>
      <c r="S16" s="24">
        <f t="shared" si="3"/>
        <v>1062160.9090909092</v>
      </c>
      <c r="T16" s="24">
        <f t="shared" si="4"/>
        <v>323266.36363636365</v>
      </c>
      <c r="U16" s="24">
        <f t="shared" si="5"/>
        <v>572075.45454545459</v>
      </c>
      <c r="V16" s="69">
        <f t="shared" si="6"/>
        <v>4366015.4545454551</v>
      </c>
      <c r="W16" s="70"/>
    </row>
    <row r="17" spans="1:23" ht="21" customHeight="1">
      <c r="A17" s="18">
        <v>12</v>
      </c>
      <c r="B17" s="19" t="str">
        <f>CHOOSE(A17,'[1]جدول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حسین </v>
      </c>
      <c r="C17" s="20" t="str">
        <f>CHOOSE(A17,'[1]جدول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ابراهیمی </v>
      </c>
      <c r="D17" s="21">
        <f>VLOOKUP(A17,'[1]جدول داده ها'!$A$3:$E$22,4,FALSE)</f>
        <v>185</v>
      </c>
      <c r="E17" s="22">
        <f>VLOOKUP(A17,'[1]جدول داده ها'!$A$3:$E$22,5,FALSE)</f>
        <v>22</v>
      </c>
      <c r="F17" s="23">
        <f>VLOOKUP(A17,'[1]جدول داده ها'!$A$3:$O$22,6,FALSE)</f>
        <v>3566000</v>
      </c>
      <c r="G17" s="24">
        <f t="shared" si="0"/>
        <v>356600</v>
      </c>
      <c r="H17" s="24">
        <f>VLOOKUP(A17,'[1]جدول داده ها'!$A$3:$O$22,7,FALSE)</f>
        <v>300000</v>
      </c>
      <c r="I17" s="24">
        <f>(VLOOKUP(A17,'[1]جدول داده ها'!$A$3:$O$22,9,FALSE))</f>
        <v>440000</v>
      </c>
      <c r="J17" s="24">
        <f>(VLOOKUP(A17,'[1]جدول داده ها'!$A$3:$O$22,10,FALSE))</f>
        <v>100000</v>
      </c>
      <c r="K17" s="24">
        <f>VLOOKUP(A17,'[1]جدول داده ها'!$A$3:$O$22,11,FALSE)</f>
        <v>0</v>
      </c>
      <c r="L17" s="24">
        <f>VLOOKUP(A17,'[1]جدول داده ها'!$A$3:$O$22,13,FALSE)</f>
        <v>0</v>
      </c>
      <c r="M17" s="24">
        <f>VLOOKUP(A17,'[1]جدول داده ها'!$A$3:$O$22,14,FALSE)</f>
        <v>0</v>
      </c>
      <c r="N17" s="24">
        <f t="shared" si="1"/>
        <v>4762600</v>
      </c>
      <c r="O17" s="24">
        <f t="shared" si="7"/>
        <v>4222600</v>
      </c>
      <c r="P17" s="24">
        <f t="shared" si="2"/>
        <v>4762600</v>
      </c>
      <c r="Q17" s="24">
        <f t="shared" si="8"/>
        <v>231260</v>
      </c>
      <c r="R17" s="24">
        <f>VLOOKUP(A17,'[1]جدول داده ها'!$A$3:$O$22,15,FALSE)</f>
        <v>0</v>
      </c>
      <c r="S17" s="24">
        <f t="shared" si="3"/>
        <v>971198</v>
      </c>
      <c r="T17" s="24">
        <f t="shared" si="4"/>
        <v>295582</v>
      </c>
      <c r="U17" s="24">
        <f t="shared" si="5"/>
        <v>526842</v>
      </c>
      <c r="V17" s="69">
        <f t="shared" si="6"/>
        <v>4235758</v>
      </c>
      <c r="W17" s="70"/>
    </row>
    <row r="18" spans="1:23" ht="21" customHeight="1">
      <c r="A18" s="18">
        <v>13</v>
      </c>
      <c r="B18" s="19" t="str">
        <f>CHOOSE(A18,'[1]جدول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جعفر </v>
      </c>
      <c r="C18" s="20" t="str">
        <f>CHOOSE(A18,'[1]جدول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یعقوبی </v>
      </c>
      <c r="D18" s="21">
        <f>VLOOKUP(A18,'[1]جدول داده ها'!$A$3:$E$22,4,FALSE)</f>
        <v>185</v>
      </c>
      <c r="E18" s="22">
        <f>VLOOKUP(A18,'[1]جدول داده ها'!$A$3:$E$22,5,FALSE)</f>
        <v>21</v>
      </c>
      <c r="F18" s="23">
        <f>VLOOKUP(A18,'[1]جدول داده ها'!$A$3:$O$22,6,FALSE)</f>
        <v>2200000</v>
      </c>
      <c r="G18" s="24">
        <f t="shared" si="0"/>
        <v>210000</v>
      </c>
      <c r="H18" s="24">
        <f>VLOOKUP(A18,'[1]جدول داده ها'!$A$3:$O$22,7,FALSE)</f>
        <v>300000</v>
      </c>
      <c r="I18" s="24">
        <f>(VLOOKUP(A18,'[1]جدول داده ها'!$A$3:$O$22,9,FALSE))</f>
        <v>0</v>
      </c>
      <c r="J18" s="24">
        <f>(VLOOKUP(A18,'[1]جدول داده ها'!$A$3:$O$22,10,FALSE))</f>
        <v>100000</v>
      </c>
      <c r="K18" s="24">
        <f>VLOOKUP(A18,'[1]جدول داده ها'!$A$3:$O$22,11,FALSE)</f>
        <v>0</v>
      </c>
      <c r="L18" s="24">
        <f>VLOOKUP(A18,'[1]جدول داده ها'!$A$3:$O$22,13,FALSE)</f>
        <v>0</v>
      </c>
      <c r="M18" s="24">
        <f>VLOOKUP(A18,'[1]جدول داده ها'!$A$3:$O$22,14,FALSE)</f>
        <v>0</v>
      </c>
      <c r="N18" s="24">
        <f t="shared" si="1"/>
        <v>2810000</v>
      </c>
      <c r="O18" s="24">
        <f t="shared" si="7"/>
        <v>2710000</v>
      </c>
      <c r="P18" s="24">
        <f t="shared" si="2"/>
        <v>2810000</v>
      </c>
      <c r="Q18" s="24">
        <f t="shared" si="8"/>
        <v>36000</v>
      </c>
      <c r="R18" s="24">
        <f>VLOOKUP(A18,'[1]جدول داده ها'!$A$3:$O$22,15,FALSE)</f>
        <v>0</v>
      </c>
      <c r="S18" s="24">
        <f t="shared" si="3"/>
        <v>623300</v>
      </c>
      <c r="T18" s="24">
        <f t="shared" si="4"/>
        <v>189700.00000000003</v>
      </c>
      <c r="U18" s="24">
        <f t="shared" si="5"/>
        <v>225700.00000000003</v>
      </c>
      <c r="V18" s="69">
        <f t="shared" si="6"/>
        <v>2584300</v>
      </c>
      <c r="W18" s="70"/>
    </row>
    <row r="19" spans="1:23" ht="21" customHeight="1">
      <c r="A19" s="18">
        <v>14</v>
      </c>
      <c r="B19" s="19" t="str">
        <f>CHOOSE(A19,'[1]جدول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حسین </v>
      </c>
      <c r="C19" s="20" t="str">
        <f>CHOOSE(A19,'[1]جدول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امین</v>
      </c>
      <c r="D19" s="21">
        <f>VLOOKUP(A19,'[1]جدول داده ها'!$A$3:$E$22,4,FALSE)</f>
        <v>185</v>
      </c>
      <c r="E19" s="22">
        <f>VLOOKUP(A19,'[1]جدول داده ها'!$A$3:$E$22,5,FALSE)</f>
        <v>10</v>
      </c>
      <c r="F19" s="23">
        <f>VLOOKUP(A19,'[1]جدول داده ها'!$A$3:$O$22,6,FALSE)</f>
        <v>2300000</v>
      </c>
      <c r="G19" s="24">
        <f t="shared" si="0"/>
        <v>104545.45454545454</v>
      </c>
      <c r="H19" s="24">
        <f>VLOOKUP(A19,'[1]جدول داده ها'!$A$3:$O$22,7,FALSE)</f>
        <v>300000</v>
      </c>
      <c r="I19" s="24">
        <f>(VLOOKUP(A19,'[1]جدول داده ها'!$A$3:$O$22,9,FALSE))</f>
        <v>440000</v>
      </c>
      <c r="J19" s="24">
        <f>(VLOOKUP(A19,'[1]جدول داده ها'!$A$3:$O$22,10,FALSE))</f>
        <v>100000</v>
      </c>
      <c r="K19" s="24">
        <f>VLOOKUP(A19,'[1]جدول داده ها'!$A$3:$O$22,11,FALSE)</f>
        <v>0</v>
      </c>
      <c r="L19" s="24">
        <f>VLOOKUP(A19,'[1]جدول داده ها'!$A$3:$O$22,13,FALSE)</f>
        <v>0</v>
      </c>
      <c r="M19" s="24">
        <f>VLOOKUP(A19,'[1]جدول داده ها'!$A$3:$O$22,14,FALSE)</f>
        <v>0</v>
      </c>
      <c r="N19" s="24">
        <f t="shared" si="1"/>
        <v>3244545.4545454546</v>
      </c>
      <c r="O19" s="24">
        <f t="shared" si="7"/>
        <v>2704545.4545454546</v>
      </c>
      <c r="P19" s="24">
        <f t="shared" si="2"/>
        <v>3244545.4545454546</v>
      </c>
      <c r="Q19" s="24">
        <f t="shared" si="8"/>
        <v>79454.54545454547</v>
      </c>
      <c r="R19" s="24">
        <f>VLOOKUP(A19,'[1]جدول داده ها'!$A$3:$O$22,15,FALSE)</f>
        <v>0</v>
      </c>
      <c r="S19" s="24">
        <f t="shared" si="3"/>
        <v>622045.45454545459</v>
      </c>
      <c r="T19" s="24">
        <f t="shared" si="4"/>
        <v>189318.18181818185</v>
      </c>
      <c r="U19" s="24">
        <f t="shared" si="5"/>
        <v>268772.72727272729</v>
      </c>
      <c r="V19" s="69">
        <f t="shared" si="6"/>
        <v>2975772.7272727275</v>
      </c>
      <c r="W19" s="70"/>
    </row>
    <row r="20" spans="1:23" ht="21" customHeight="1">
      <c r="A20" s="18">
        <v>15</v>
      </c>
      <c r="B20" s="19" t="str">
        <f>CHOOSE(A20,'[1]جدول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کاظم </v>
      </c>
      <c r="C20" s="20" t="str">
        <f>CHOOSE(A20,'[1]جدول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روح الهی </v>
      </c>
      <c r="D20" s="21">
        <f>VLOOKUP(A20,'[1]جدول داده ها'!$A$3:$E$22,4,FALSE)</f>
        <v>185</v>
      </c>
      <c r="E20" s="22">
        <f>VLOOKUP(A20,'[1]جدول داده ها'!$A$3:$E$22,5,FALSE)</f>
        <v>15</v>
      </c>
      <c r="F20" s="23">
        <f>VLOOKUP(A20,'[1]جدول داده ها'!$A$3:$O$22,6,FALSE)</f>
        <v>2600000</v>
      </c>
      <c r="G20" s="24">
        <f t="shared" si="0"/>
        <v>177272.72727272726</v>
      </c>
      <c r="H20" s="24">
        <f>VLOOKUP(A20,'[1]جدول داده ها'!$A$3:$O$22,7,FALSE)</f>
        <v>300000</v>
      </c>
      <c r="I20" s="24">
        <f>(VLOOKUP(A20,'[1]جدول داده ها'!$A$3:$O$22,9,FALSE))</f>
        <v>220000</v>
      </c>
      <c r="J20" s="24">
        <f>(VLOOKUP(A20,'[1]جدول داده ها'!$A$3:$O$22,10,FALSE))</f>
        <v>100000</v>
      </c>
      <c r="K20" s="24">
        <f>VLOOKUP(A20,'[1]جدول داده ها'!$A$3:$O$22,11,FALSE)</f>
        <v>100000</v>
      </c>
      <c r="L20" s="24">
        <f>VLOOKUP(A20,'[1]جدول داده ها'!$A$3:$O$22,13,FALSE)</f>
        <v>0</v>
      </c>
      <c r="M20" s="24">
        <f>VLOOKUP(A20,'[1]جدول داده ها'!$A$3:$O$22,14,FALSE)</f>
        <v>0</v>
      </c>
      <c r="N20" s="24">
        <f t="shared" si="1"/>
        <v>3497272.7272727271</v>
      </c>
      <c r="O20" s="24">
        <f t="shared" si="7"/>
        <v>3177272.7272727271</v>
      </c>
      <c r="P20" s="24">
        <f t="shared" si="2"/>
        <v>3497272.7272727271</v>
      </c>
      <c r="Q20" s="24">
        <f t="shared" si="8"/>
        <v>104727.27272727271</v>
      </c>
      <c r="R20" s="24">
        <f>VLOOKUP(A20,'[1]جدول داده ها'!$A$3:$O$22,15,FALSE)</f>
        <v>0</v>
      </c>
      <c r="S20" s="24">
        <f t="shared" si="3"/>
        <v>730772.72727272729</v>
      </c>
      <c r="T20" s="24">
        <f t="shared" si="4"/>
        <v>222409.09090909091</v>
      </c>
      <c r="U20" s="24">
        <f t="shared" si="5"/>
        <v>327136.36363636365</v>
      </c>
      <c r="V20" s="69">
        <f t="shared" si="6"/>
        <v>3170136.3636363633</v>
      </c>
      <c r="W20" s="70"/>
    </row>
    <row r="21" spans="1:23" ht="21" customHeight="1">
      <c r="A21" s="18">
        <v>16</v>
      </c>
      <c r="B21" s="19" t="str">
        <f>CHOOSE(A21,'[1]جدول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حسن </v>
      </c>
      <c r="C21" s="20" t="str">
        <f>CHOOSE(A21,'[1]جدول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 xml:space="preserve">نیکزاد </v>
      </c>
      <c r="D21" s="21">
        <f>VLOOKUP(A21,'[1]جدول داده ها'!$A$3:$E$22,4,FALSE)</f>
        <v>185</v>
      </c>
      <c r="E21" s="22">
        <f>VLOOKUP(A21,'[1]جدول داده ها'!$A$3:$E$22,5,FALSE)</f>
        <v>16</v>
      </c>
      <c r="F21" s="23">
        <f>VLOOKUP(A21,'[1]جدول داده ها'!$A$3:$O$22,6,FALSE)</f>
        <v>2950000</v>
      </c>
      <c r="G21" s="24">
        <f t="shared" si="0"/>
        <v>214545.45454545456</v>
      </c>
      <c r="H21" s="24">
        <f>VLOOKUP(A21,'[1]جدول داده ها'!$A$3:$O$22,7,FALSE)</f>
        <v>300000</v>
      </c>
      <c r="I21" s="24">
        <f>(VLOOKUP(A21,'[1]جدول داده ها'!$A$3:$O$22,9,FALSE))</f>
        <v>440000</v>
      </c>
      <c r="J21" s="24">
        <f>(VLOOKUP(A21,'[1]جدول داده ها'!$A$3:$O$22,10,FALSE))</f>
        <v>100000</v>
      </c>
      <c r="K21" s="24">
        <f>VLOOKUP(A21,'[1]جدول داده ها'!$A$3:$O$22,11,FALSE)</f>
        <v>200000</v>
      </c>
      <c r="L21" s="24">
        <f>VLOOKUP(A21,'[1]جدول داده ها'!$A$3:$O$22,13,FALSE)</f>
        <v>2100000</v>
      </c>
      <c r="M21" s="24">
        <f>VLOOKUP(A21,'[1]جدول داده ها'!$A$3:$O$22,14,FALSE)</f>
        <v>0</v>
      </c>
      <c r="N21" s="24">
        <f t="shared" si="1"/>
        <v>4204545.4545454551</v>
      </c>
      <c r="O21" s="24">
        <f t="shared" si="7"/>
        <v>3664545.4545454546</v>
      </c>
      <c r="P21" s="24">
        <f t="shared" si="2"/>
        <v>6304545.4545454551</v>
      </c>
      <c r="Q21" s="24">
        <f t="shared" si="8"/>
        <v>175454.54545454553</v>
      </c>
      <c r="R21" s="24">
        <f>VLOOKUP(A21,'[1]جدول داده ها'!$A$3:$O$22,15,FALSE)</f>
        <v>0</v>
      </c>
      <c r="S21" s="24">
        <f t="shared" si="3"/>
        <v>842845.45454545459</v>
      </c>
      <c r="T21" s="24">
        <f t="shared" si="4"/>
        <v>256518.18181818185</v>
      </c>
      <c r="U21" s="24">
        <f t="shared" si="5"/>
        <v>431972.72727272741</v>
      </c>
      <c r="V21" s="69">
        <f t="shared" si="6"/>
        <v>5872572.7272727275</v>
      </c>
      <c r="W21" s="70"/>
    </row>
    <row r="22" spans="1:23" ht="21" customHeight="1">
      <c r="A22" s="18">
        <v>17</v>
      </c>
      <c r="B22" s="19" t="str">
        <f>CHOOSE(A22,'[1]جدول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محمد</v>
      </c>
      <c r="C22" s="20" t="str">
        <f>CHOOSE(A22,'[1]جدول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حسن نیا</v>
      </c>
      <c r="D22" s="21">
        <f>VLOOKUP(A22,'[1]جدول داده ها'!$A$3:$E$22,4,FALSE)</f>
        <v>185</v>
      </c>
      <c r="E22" s="22">
        <f>VLOOKUP(A22,'[1]جدول داده ها'!$A$3:$E$22,5,FALSE)</f>
        <v>20</v>
      </c>
      <c r="F22" s="23">
        <f>VLOOKUP(A22,'[1]جدول داده ها'!$A$3:$O$22,6,FALSE)</f>
        <v>5000000</v>
      </c>
      <c r="G22" s="24">
        <f t="shared" si="0"/>
        <v>454545.45454545459</v>
      </c>
      <c r="H22" s="24">
        <f>VLOOKUP(A22,'[1]جدول داده ها'!$A$3:$O$22,7,FALSE)</f>
        <v>300000</v>
      </c>
      <c r="I22" s="24">
        <f>(VLOOKUP(A22,'[1]جدول داده ها'!$A$3:$O$22,9,FALSE))</f>
        <v>440000</v>
      </c>
      <c r="J22" s="24">
        <f>(VLOOKUP(A22,'[1]جدول داده ها'!$A$3:$O$22,10,FALSE))</f>
        <v>100000</v>
      </c>
      <c r="K22" s="24">
        <f>VLOOKUP(A22,'[1]جدول داده ها'!$A$3:$O$22,11,FALSE)</f>
        <v>150000</v>
      </c>
      <c r="L22" s="24">
        <f>VLOOKUP(A22,'[1]جدول داده ها'!$A$3:$O$22,13,FALSE)</f>
        <v>1000000</v>
      </c>
      <c r="M22" s="24">
        <f>VLOOKUP(A22,'[1]جدول داده ها'!$A$3:$O$22,14,FALSE)</f>
        <v>0</v>
      </c>
      <c r="N22" s="24">
        <f t="shared" si="1"/>
        <v>6444545.4545454551</v>
      </c>
      <c r="O22" s="24">
        <f t="shared" si="7"/>
        <v>5904545.4545454551</v>
      </c>
      <c r="P22" s="24">
        <f t="shared" si="2"/>
        <v>7444545.4545454551</v>
      </c>
      <c r="Q22" s="24">
        <f t="shared" si="8"/>
        <v>448909.090909091</v>
      </c>
      <c r="R22" s="24">
        <f>VLOOKUP(A22,'[1]جدول داده ها'!$A$3:$O$22,15,FALSE)</f>
        <v>0</v>
      </c>
      <c r="S22" s="24">
        <f t="shared" si="3"/>
        <v>1358045.4545454548</v>
      </c>
      <c r="T22" s="24">
        <f t="shared" si="4"/>
        <v>413318.18181818188</v>
      </c>
      <c r="U22" s="24">
        <f t="shared" si="5"/>
        <v>862227.27272727294</v>
      </c>
      <c r="V22" s="69">
        <f t="shared" si="6"/>
        <v>6582318.1818181816</v>
      </c>
      <c r="W22" s="70"/>
    </row>
    <row r="23" spans="1:23" ht="21" customHeight="1">
      <c r="A23" s="18">
        <v>18</v>
      </c>
      <c r="B23" s="19" t="str">
        <f>CHOOSE(A23,'[1]جدول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حامد</v>
      </c>
      <c r="C23" s="20" t="str">
        <f>CHOOSE(A23,'[1]جدول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طهماسبی</v>
      </c>
      <c r="D23" s="21">
        <f>VLOOKUP(A23,'[1]جدول داده ها'!$A$3:$E$22,4,FALSE)</f>
        <v>185</v>
      </c>
      <c r="E23" s="22">
        <f>VLOOKUP(A23,'[1]جدول داده ها'!$A$3:$E$22,5,FALSE)</f>
        <v>20</v>
      </c>
      <c r="F23" s="23">
        <f>VLOOKUP(A23,'[1]جدول داده ها'!$A$3:$O$22,6,FALSE)</f>
        <v>5500000</v>
      </c>
      <c r="G23" s="24">
        <f t="shared" si="0"/>
        <v>500000</v>
      </c>
      <c r="H23" s="24">
        <f>VLOOKUP(A23,'[1]جدول داده ها'!$A$3:$O$22,7,FALSE)</f>
        <v>300000</v>
      </c>
      <c r="I23" s="24">
        <f>(VLOOKUP(A23,'[1]جدول داده ها'!$A$3:$O$22,9,FALSE))</f>
        <v>440000</v>
      </c>
      <c r="J23" s="24">
        <f>(VLOOKUP(A23,'[1]جدول داده ها'!$A$3:$O$22,10,FALSE))</f>
        <v>100000</v>
      </c>
      <c r="K23" s="24">
        <f>VLOOKUP(A23,'[1]جدول داده ها'!$A$3:$O$22,11,FALSE)</f>
        <v>0</v>
      </c>
      <c r="L23" s="24">
        <f>VLOOKUP(A23,'[1]جدول داده ها'!$A$3:$O$22,13,FALSE)</f>
        <v>1200000</v>
      </c>
      <c r="M23" s="24">
        <f>VLOOKUP(A23,'[1]جدول داده ها'!$A$3:$O$22,14,FALSE)</f>
        <v>0</v>
      </c>
      <c r="N23" s="24">
        <f t="shared" si="1"/>
        <v>6840000</v>
      </c>
      <c r="O23" s="24">
        <f t="shared" si="7"/>
        <v>6300000</v>
      </c>
      <c r="P23" s="24">
        <f t="shared" si="2"/>
        <v>8040000</v>
      </c>
      <c r="Q23" s="24">
        <f t="shared" si="8"/>
        <v>528000</v>
      </c>
      <c r="R23" s="24">
        <f>VLOOKUP(A23,'[1]جدول داده ها'!$A$3:$O$22,15,FALSE)</f>
        <v>0</v>
      </c>
      <c r="S23" s="24">
        <f t="shared" si="3"/>
        <v>1449000</v>
      </c>
      <c r="T23" s="24">
        <f t="shared" si="4"/>
        <v>441000.00000000006</v>
      </c>
      <c r="U23" s="24">
        <f t="shared" si="5"/>
        <v>969000</v>
      </c>
      <c r="V23" s="69">
        <f t="shared" si="6"/>
        <v>7071000</v>
      </c>
      <c r="W23" s="70"/>
    </row>
    <row r="24" spans="1:23" ht="21" customHeight="1">
      <c r="A24" s="18">
        <v>19</v>
      </c>
      <c r="B24" s="19" t="str">
        <f>CHOOSE(A24,'[1]جدول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مرتضی</v>
      </c>
      <c r="C24" s="20" t="str">
        <f>CHOOSE(A24,'[1]جدول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فلاح</v>
      </c>
      <c r="D24" s="21">
        <f>VLOOKUP(A24,'[1]جدول داده ها'!$A$3:$E$22,4,FALSE)</f>
        <v>185</v>
      </c>
      <c r="E24" s="22">
        <f>VLOOKUP(A24,'[1]جدول داده ها'!$A$3:$E$22,5,FALSE)</f>
        <v>21</v>
      </c>
      <c r="F24" s="23">
        <f>VLOOKUP(A24,'[1]جدول داده ها'!$A$3:$O$22,6,FALSE)</f>
        <v>2356000</v>
      </c>
      <c r="G24" s="24">
        <f t="shared" si="0"/>
        <v>224890.90909090912</v>
      </c>
      <c r="H24" s="24">
        <f>VLOOKUP(A24,'[1]جدول داده ها'!$A$3:$O$22,7,FALSE)</f>
        <v>300000</v>
      </c>
      <c r="I24" s="24">
        <f>(VLOOKUP(A24,'[1]جدول داده ها'!$A$3:$O$22,9,FALSE))</f>
        <v>220000</v>
      </c>
      <c r="J24" s="24">
        <f>(VLOOKUP(A24,'[1]جدول داده ها'!$A$3:$O$22,10,FALSE))</f>
        <v>100000</v>
      </c>
      <c r="K24" s="24">
        <f>VLOOKUP(A24,'[1]جدول داده ها'!$A$3:$O$22,11,FALSE)</f>
        <v>0</v>
      </c>
      <c r="L24" s="24">
        <f>VLOOKUP(A24,'[1]جدول داده ها'!$A$3:$O$22,13,FALSE)</f>
        <v>0</v>
      </c>
      <c r="M24" s="24">
        <f>VLOOKUP(A24,'[1]جدول داده ها'!$A$3:$O$22,14,FALSE)</f>
        <v>0</v>
      </c>
      <c r="N24" s="24">
        <f t="shared" si="1"/>
        <v>3200890.9090909092</v>
      </c>
      <c r="O24" s="24">
        <f t="shared" si="7"/>
        <v>2880890.9090909092</v>
      </c>
      <c r="P24" s="24">
        <f t="shared" si="2"/>
        <v>3200890.9090909092</v>
      </c>
      <c r="Q24" s="24">
        <f t="shared" si="8"/>
        <v>75089.090909090926</v>
      </c>
      <c r="R24" s="24">
        <f>VLOOKUP(A24,'[1]جدول داده ها'!$A$3:$O$22,15,FALSE)</f>
        <v>0</v>
      </c>
      <c r="S24" s="24">
        <f t="shared" si="3"/>
        <v>662604.90909090918</v>
      </c>
      <c r="T24" s="24">
        <f t="shared" si="4"/>
        <v>201662.36363636365</v>
      </c>
      <c r="U24" s="24">
        <f t="shared" si="5"/>
        <v>276751.45454545459</v>
      </c>
      <c r="V24" s="69">
        <f t="shared" si="6"/>
        <v>2924139.4545454546</v>
      </c>
      <c r="W24" s="70"/>
    </row>
    <row r="25" spans="1:23" ht="21" customHeight="1" thickBot="1">
      <c r="A25" s="25">
        <v>20</v>
      </c>
      <c r="B25" s="26" t="str">
        <f>CHOOSE(A25,'[1]جدول داده ها'!$B$3,'[1]جدول داده ها'!$B$4,'[1]جدول داده ها'!$B$5,'[1]جدول داده ها'!$B$6,'[1]جدول داده ها'!$B$7,'[1]جدول داده ها'!$B$8,'[1]جدول داده ها'!$B$9,'[1]جدول داده ها'!$B$10,'[1]جدول داده ها'!$B$11,'[1]جدول داده ها'!$B$12,'[1]جدول داده ها'!$B$13,'[1]جدول داده ها'!$B$14,'[1]جدول داده ها'!$B$15,'[1]جدول داده ها'!$B$16,'[1]جدول داده ها'!$B$17,'[1]جدول داده ها'!$B$18,'[1]جدول داده ها'!$B$19,'[1]جدول داده ها'!$B$20,'[1]جدول داده ها'!$B$21,'[1]جدول داده ها'!$B$22,'[1]جدول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محمود</v>
      </c>
      <c r="C25" s="27" t="str">
        <f>CHOOSE(A25,'[1]جدول داده ها'!$C$3,'[1]جدول داده ها'!$C$4,'[1]جدول داده ها'!$C$5,'[1]جدول داده ها'!$C$6,'[1]جدول داده ها'!$C$7,'[1]جدول داده ها'!$C$8,'[1]جدول داده ها'!$C$9,'[1]جدول داده ها'!$C$10,'[1]جدول داده ها'!$C$11,'[1]جدول داده ها'!$C$12,'[1]جدول داده ها'!$C$13,'[1]جدول داده ها'!$C$14,'[1]جدول داده ها'!$C$15,'[1]جدول داده ها'!$C$16,'[1]جدول داده ها'!$C$17,'[1]جدول داده ها'!$C$18,'[1]جدول داده ها'!$C$19,'[1]جدول داده ها'!$C$20,'[1]جدول داده ها'!$C$21,'[1]جدول داده ها'!$C$22,'[1]جدول داده ها'!#REF!,'[1]جدول داده ها'!#REF!,'[1]جدول داده ها'!#REF!,'[1]جدول داده ها'!#REF!,'[1]جدول داده ها'!#REF!,'[1]جدول داده ها'!#REF!,'[1]جدول داده ها'!#REF!,'[1]جدول داده ها'!#REF!,'[1]جدول داده ها'!#REF!)</f>
        <v>کشاورز</v>
      </c>
      <c r="D25" s="28">
        <f>VLOOKUP(A25,'[1]جدول داده ها'!$A$3:$E$22,4,FALSE)</f>
        <v>185</v>
      </c>
      <c r="E25" s="29">
        <f>VLOOKUP(A25,'[1]جدول داده ها'!$A$3:$E$22,5,FALSE)</f>
        <v>22</v>
      </c>
      <c r="F25" s="23">
        <f>VLOOKUP(A25,'[1]جدول داده ها'!$A$3:$O$22,6,FALSE)</f>
        <v>2558000</v>
      </c>
      <c r="G25" s="24">
        <f t="shared" si="0"/>
        <v>255800</v>
      </c>
      <c r="H25" s="24">
        <f>VLOOKUP(A25,'[1]جدول داده ها'!$A$3:$O$22,7,FALSE)</f>
        <v>300000</v>
      </c>
      <c r="I25" s="24">
        <f>(VLOOKUP(A25,'[1]جدول داده ها'!$A$3:$O$22,9,FALSE))</f>
        <v>0</v>
      </c>
      <c r="J25" s="24">
        <f>(VLOOKUP(A25,'[1]جدول داده ها'!$A$3:$O$22,10,FALSE))</f>
        <v>100000</v>
      </c>
      <c r="K25" s="24">
        <f>VLOOKUP(A25,'[1]جدول داده ها'!$A$3:$O$22,11,FALSE)</f>
        <v>0</v>
      </c>
      <c r="L25" s="24">
        <f>VLOOKUP(A25,'[1]جدول داده ها'!$A$3:$O$22,13,FALSE)</f>
        <v>0</v>
      </c>
      <c r="M25" s="24">
        <f>VLOOKUP(A25,'[1]جدول داده ها'!$A$3:$O$22,14,FALSE)</f>
        <v>0</v>
      </c>
      <c r="N25" s="24">
        <f t="shared" si="1"/>
        <v>3213800</v>
      </c>
      <c r="O25" s="24">
        <f>SUM(F25:H25,K25,M25)</f>
        <v>3113800</v>
      </c>
      <c r="P25" s="24">
        <f t="shared" si="2"/>
        <v>3213800</v>
      </c>
      <c r="Q25" s="24">
        <f t="shared" si="8"/>
        <v>76380</v>
      </c>
      <c r="R25" s="24">
        <f>VLOOKUP(A25,'[1]جدول داده ها'!$A$3:$O$22,15,FALSE)</f>
        <v>0</v>
      </c>
      <c r="S25" s="24">
        <f t="shared" si="3"/>
        <v>716174</v>
      </c>
      <c r="T25" s="24">
        <f t="shared" si="4"/>
        <v>217966.00000000003</v>
      </c>
      <c r="U25" s="24">
        <f>SUM(Q25:R25,T25)</f>
        <v>294346</v>
      </c>
      <c r="V25" s="69">
        <f t="shared" si="6"/>
        <v>2919454</v>
      </c>
      <c r="W25" s="70"/>
    </row>
    <row r="26" spans="1:23" ht="39" customHeight="1" thickTop="1" thickBot="1">
      <c r="A26" s="73" t="s">
        <v>40</v>
      </c>
      <c r="B26" s="74"/>
      <c r="C26" s="74"/>
      <c r="D26" s="74"/>
      <c r="E26" s="75"/>
      <c r="F26" s="30">
        <f t="shared" ref="F26:U26" si="9">SUM(F6:F25)</f>
        <v>65736000</v>
      </c>
      <c r="G26" s="30">
        <f t="shared" si="9"/>
        <v>4591718.1818181816</v>
      </c>
      <c r="H26" s="30">
        <f t="shared" si="9"/>
        <v>6000000</v>
      </c>
      <c r="I26" s="30">
        <f t="shared" si="9"/>
        <v>4620000</v>
      </c>
      <c r="J26" s="30">
        <f t="shared" si="9"/>
        <v>2000000</v>
      </c>
      <c r="K26" s="30">
        <f t="shared" si="9"/>
        <v>2800000</v>
      </c>
      <c r="L26" s="30">
        <f t="shared" si="9"/>
        <v>5800000</v>
      </c>
      <c r="M26" s="30">
        <f t="shared" si="9"/>
        <v>0</v>
      </c>
      <c r="N26" s="30">
        <f t="shared" si="9"/>
        <v>85747718.181818187</v>
      </c>
      <c r="O26" s="30">
        <f t="shared" si="9"/>
        <v>79127718.181818172</v>
      </c>
      <c r="P26" s="30">
        <f t="shared" si="9"/>
        <v>91547718.181818187</v>
      </c>
      <c r="Q26" s="30">
        <f t="shared" si="9"/>
        <v>3821135.4545454546</v>
      </c>
      <c r="R26" s="30">
        <f t="shared" si="9"/>
        <v>0</v>
      </c>
      <c r="S26" s="30">
        <f t="shared" si="9"/>
        <v>18199375.181818184</v>
      </c>
      <c r="T26" s="30">
        <f t="shared" si="9"/>
        <v>5538940.2727272725</v>
      </c>
      <c r="U26" s="30">
        <f t="shared" si="9"/>
        <v>9360075.7272727285</v>
      </c>
      <c r="V26" s="76">
        <f>SUM(V6:W25)</f>
        <v>82187642.454545438</v>
      </c>
      <c r="W26" s="77"/>
    </row>
    <row r="27" spans="1:23" ht="15.75" thickTop="1">
      <c r="I27" s="31"/>
    </row>
  </sheetData>
  <mergeCells count="35">
    <mergeCell ref="V24:W24"/>
    <mergeCell ref="V25:W25"/>
    <mergeCell ref="A26:E26"/>
    <mergeCell ref="V26:W26"/>
    <mergeCell ref="V18:W18"/>
    <mergeCell ref="V19:W19"/>
    <mergeCell ref="V20:W20"/>
    <mergeCell ref="V21:W21"/>
    <mergeCell ref="V22:W22"/>
    <mergeCell ref="V23:W23"/>
    <mergeCell ref="V17:W17"/>
    <mergeCell ref="V6:W6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4:W5"/>
    <mergeCell ref="A1:A2"/>
    <mergeCell ref="C1:C2"/>
    <mergeCell ref="D1:E2"/>
    <mergeCell ref="J1:L2"/>
    <mergeCell ref="A4:C4"/>
    <mergeCell ref="D4:E4"/>
    <mergeCell ref="F4:M4"/>
    <mergeCell ref="N4:N5"/>
    <mergeCell ref="O4:O5"/>
    <mergeCell ref="P4:P5"/>
    <mergeCell ref="Q4:T4"/>
    <mergeCell ref="U4:U5"/>
  </mergeCells>
  <hyperlinks>
    <hyperlink ref="C1:C2" location="'جدول داده ها'!A24" display="جدول داده ها"/>
    <hyperlink ref="D1:E2" location="'فیش حقوقی '!N4" display="فیش حقوقی"/>
  </hyperlink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serach&amp;IF</vt:lpstr>
      <vt:lpstr>Matrix</vt:lpstr>
      <vt:lpstr>کتاب</vt:lpstr>
      <vt:lpstr>غلظت زمان</vt:lpstr>
      <vt:lpstr>جدول حقوق ودستمزد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Farzaneh</dc:creator>
  <cp:lastModifiedBy>IT</cp:lastModifiedBy>
  <dcterms:created xsi:type="dcterms:W3CDTF">2017-05-12T05:39:25Z</dcterms:created>
  <dcterms:modified xsi:type="dcterms:W3CDTF">2019-05-19T08:09:03Z</dcterms:modified>
</cp:coreProperties>
</file>